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8" activeTab="5"/>
  </bookViews>
  <sheets>
    <sheet name="ABI" sheetId="1" r:id="rId1"/>
    <sheet name="ACM" sheetId="2" r:id="rId2"/>
    <sheet name="H.W.Wilson" sheetId="3" r:id="rId3"/>
    <sheet name="IEL" sheetId="4" r:id="rId4"/>
    <sheet name="PQDT" sheetId="5" r:id="rId5"/>
    <sheet name="SpringerLink" sheetId="6" r:id="rId6"/>
    <sheet name="WoS" sheetId="7" r:id="rId7"/>
  </sheets>
  <definedNames/>
  <calcPr fullCalcOnLoad="1"/>
</workbook>
</file>

<file path=xl/sharedStrings.xml><?xml version="1.0" encoding="utf-8"?>
<sst xmlns="http://schemas.openxmlformats.org/spreadsheetml/2006/main" count="1256" uniqueCount="457">
  <si>
    <t>No.</t>
  </si>
  <si>
    <t>Thailand Ministry of University Affairs Consortium:</t>
  </si>
  <si>
    <t>ORG Numbers</t>
  </si>
  <si>
    <t>LAD ID</t>
  </si>
  <si>
    <t>Password</t>
  </si>
  <si>
    <t>YTD Total</t>
  </si>
  <si>
    <t>Searches</t>
  </si>
  <si>
    <t>Public Universities (24 sites) :</t>
  </si>
  <si>
    <t xml:space="preserve">Burapha University </t>
  </si>
  <si>
    <t>BUU</t>
  </si>
  <si>
    <t>QTOCNMQD</t>
  </si>
  <si>
    <t>client</t>
  </si>
  <si>
    <t>Chiang Mai University</t>
  </si>
  <si>
    <t>CMU</t>
  </si>
  <si>
    <t>PIFWHCJD</t>
  </si>
  <si>
    <t>Chulalongkorn University</t>
  </si>
  <si>
    <t>CU</t>
  </si>
  <si>
    <t>TPFMYDKR</t>
  </si>
  <si>
    <t>Kasetsart University</t>
  </si>
  <si>
    <t>KU</t>
  </si>
  <si>
    <t>XEMEGXFY</t>
  </si>
  <si>
    <t>Khon Kaen University</t>
  </si>
  <si>
    <t>KKU</t>
  </si>
  <si>
    <t>VHPYVQGP</t>
  </si>
  <si>
    <t>King Mongkut's Institute of Technology, Ladkrabang</t>
  </si>
  <si>
    <t>KMITL</t>
  </si>
  <si>
    <t>SXHWBRXN</t>
  </si>
  <si>
    <t>King Mongkut's University of Technology, North Bangkok</t>
  </si>
  <si>
    <t>KMITNB</t>
  </si>
  <si>
    <t>PJHHWHBT</t>
  </si>
  <si>
    <t>King Mongkut's University of Technology,Thonburi</t>
  </si>
  <si>
    <t>KMUTT</t>
  </si>
  <si>
    <t>RRQIQCIO</t>
  </si>
  <si>
    <t xml:space="preserve">Mae Fah Luang University </t>
  </si>
  <si>
    <t>MFU</t>
  </si>
  <si>
    <t>XNHOBXOD</t>
  </si>
  <si>
    <t>Mae Jo University</t>
  </si>
  <si>
    <t>MJU</t>
  </si>
  <si>
    <t>YKKYIMSL</t>
  </si>
  <si>
    <t>Mahasarakham University</t>
  </si>
  <si>
    <t>MSU</t>
  </si>
  <si>
    <t>KLOKMRRB</t>
  </si>
  <si>
    <t>Mahidol University</t>
  </si>
  <si>
    <t>MU</t>
  </si>
  <si>
    <t>TPQMTBMF</t>
  </si>
  <si>
    <t>Naresuan University</t>
  </si>
  <si>
    <t>NU</t>
  </si>
  <si>
    <t>VDSRQTZG</t>
  </si>
  <si>
    <t>National Institute of Development Administration</t>
  </si>
  <si>
    <t>NIDA</t>
  </si>
  <si>
    <t>YVEYYSAZ</t>
  </si>
  <si>
    <t xml:space="preserve">Prince of Songkla University </t>
  </si>
  <si>
    <t>PSU</t>
  </si>
  <si>
    <t>GFDKXPFP</t>
  </si>
  <si>
    <t>Ramkhamhaeng University</t>
  </si>
  <si>
    <t>RU</t>
  </si>
  <si>
    <t>XGLHIGJP</t>
  </si>
  <si>
    <t xml:space="preserve">Silpakorn University </t>
  </si>
  <si>
    <t>SU</t>
  </si>
  <si>
    <t>QEQGZDDN</t>
  </si>
  <si>
    <t xml:space="preserve">Srinakharinwirot University </t>
  </si>
  <si>
    <t>SWU</t>
  </si>
  <si>
    <t>XTVCTSIB</t>
  </si>
  <si>
    <t xml:space="preserve">Sukhothai Thammathirat University </t>
  </si>
  <si>
    <t>STOU</t>
  </si>
  <si>
    <t>ULLEMIXX</t>
  </si>
  <si>
    <t>Suranaree University of Technology</t>
  </si>
  <si>
    <t>SUT</t>
  </si>
  <si>
    <t>NKGVJBJJ</t>
  </si>
  <si>
    <t>Thaksin University</t>
  </si>
  <si>
    <t>TSU</t>
  </si>
  <si>
    <t>CGIQDLJG</t>
  </si>
  <si>
    <t>Thammasat University</t>
  </si>
  <si>
    <t>TU</t>
  </si>
  <si>
    <t>CIBHLQEN</t>
  </si>
  <si>
    <t>Ubon-Ratchathanee University</t>
  </si>
  <si>
    <t>UBU</t>
  </si>
  <si>
    <t>AUJSDTJP</t>
  </si>
  <si>
    <t xml:space="preserve">Walailak University </t>
  </si>
  <si>
    <t>WU</t>
  </si>
  <si>
    <t>NRRDQHIO</t>
  </si>
  <si>
    <t>Rajabhat Universities (41 sites) :</t>
  </si>
  <si>
    <t xml:space="preserve">Bansomdejchaopraya Rajabhat University </t>
  </si>
  <si>
    <t>RB1</t>
  </si>
  <si>
    <t>OOTQKGDG</t>
  </si>
  <si>
    <t xml:space="preserve">Buriram Rajabhat University </t>
  </si>
  <si>
    <t>RB2</t>
  </si>
  <si>
    <t>VYRTKDJT</t>
  </si>
  <si>
    <t xml:space="preserve">Chaiyaphum Rajabhat University  </t>
  </si>
  <si>
    <t>RB3</t>
  </si>
  <si>
    <t>WJQVNJWU</t>
  </si>
  <si>
    <t xml:space="preserve">Chandrakasem Rajabhat University  </t>
  </si>
  <si>
    <t>RB4</t>
  </si>
  <si>
    <t>BONHZNXU</t>
  </si>
  <si>
    <t xml:space="preserve">Chiang Mai Rajabhat University </t>
  </si>
  <si>
    <t>RB5</t>
  </si>
  <si>
    <t>DWBJINJG</t>
  </si>
  <si>
    <t xml:space="preserve">Chiangrai Rajabhat University </t>
  </si>
  <si>
    <t>RB6</t>
  </si>
  <si>
    <t>EQVCDOBJ</t>
  </si>
  <si>
    <t xml:space="preserve">Dhonburi Rajabhat University  </t>
  </si>
  <si>
    <t>RB7</t>
  </si>
  <si>
    <t>DWUHDOUC</t>
  </si>
  <si>
    <t xml:space="preserve">Kalasin Rajabhat University </t>
  </si>
  <si>
    <t>RB8</t>
  </si>
  <si>
    <t>HLEECNFJ</t>
  </si>
  <si>
    <t xml:space="preserve">Kamphaeng Phet Rajabhat University  </t>
  </si>
  <si>
    <t>RB9</t>
  </si>
  <si>
    <t>WBBKUEPL</t>
  </si>
  <si>
    <t xml:space="preserve">Kanchanaburi Rajabhat University </t>
  </si>
  <si>
    <t>RB10</t>
  </si>
  <si>
    <t>SIGBUWZG</t>
  </si>
  <si>
    <t xml:space="preserve">Lampang Rajabhat University  </t>
  </si>
  <si>
    <t>RB11</t>
  </si>
  <si>
    <t>VSNODHWE</t>
  </si>
  <si>
    <t xml:space="preserve">Loei Rajabhat University </t>
  </si>
  <si>
    <t>RB12</t>
  </si>
  <si>
    <t>LVFTSDCJ</t>
  </si>
  <si>
    <t xml:space="preserve">Maha Sarakham Rajabhat University </t>
  </si>
  <si>
    <t>RB13</t>
  </si>
  <si>
    <t>VWFMNBCT</t>
  </si>
  <si>
    <t xml:space="preserve">Muban Chom Bung Rajabhat University  </t>
  </si>
  <si>
    <t>RB14</t>
  </si>
  <si>
    <t>NPCSFZDR</t>
  </si>
  <si>
    <t xml:space="preserve">Nakhon Pathom Rajabhat University  </t>
  </si>
  <si>
    <t>RB15</t>
  </si>
  <si>
    <t>UASCMOGS</t>
  </si>
  <si>
    <t xml:space="preserve">Nakhon Phanom University </t>
  </si>
  <si>
    <t>RB16</t>
  </si>
  <si>
    <t>CZVMHDFI</t>
  </si>
  <si>
    <t xml:space="preserve">Nakhon Ratchasima Rajabhat University </t>
  </si>
  <si>
    <t>RB17</t>
  </si>
  <si>
    <t>BQCMRFUZ</t>
  </si>
  <si>
    <t xml:space="preserve">Nakhon Sawan Rajabhat University  </t>
  </si>
  <si>
    <t>RB18</t>
  </si>
  <si>
    <t>YJMIXOUV</t>
  </si>
  <si>
    <t xml:space="preserve">Nakhon Si Thammarat Rajabhat University  </t>
  </si>
  <si>
    <t>RB19</t>
  </si>
  <si>
    <t>NXHJQAUH</t>
  </si>
  <si>
    <t xml:space="preserve">Phetchabun Rajabhat University </t>
  </si>
  <si>
    <t>RB20</t>
  </si>
  <si>
    <t>FFFSPCGN</t>
  </si>
  <si>
    <t xml:space="preserve">Phetchaburi Rajabhat University </t>
  </si>
  <si>
    <t>RB21</t>
  </si>
  <si>
    <t>RFGKFQCD</t>
  </si>
  <si>
    <t xml:space="preserve">Phranakhon Rajabhat University </t>
  </si>
  <si>
    <t>RB22</t>
  </si>
  <si>
    <t>UACSULSJ</t>
  </si>
  <si>
    <t xml:space="preserve">Phranakhon Si Ayutthaya Rajabhat University </t>
  </si>
  <si>
    <t>RB23</t>
  </si>
  <si>
    <t>HITHKDTR</t>
  </si>
  <si>
    <t xml:space="preserve">Phuket Rajabhat University  </t>
  </si>
  <si>
    <t>RB24</t>
  </si>
  <si>
    <t>VXWNBNVX</t>
  </si>
  <si>
    <t xml:space="preserve">Pibulsongkram Rajabhat University  </t>
  </si>
  <si>
    <t>RB25</t>
  </si>
  <si>
    <t>FVZFPTTU</t>
  </si>
  <si>
    <t xml:space="preserve">Rajabhat Rajanagarindra University </t>
  </si>
  <si>
    <t>RB26</t>
  </si>
  <si>
    <t>KCHREEQT</t>
  </si>
  <si>
    <t xml:space="preserve">Rambhaibarni Rajabhat University </t>
  </si>
  <si>
    <t>RB27</t>
  </si>
  <si>
    <t>IBNOTLNO</t>
  </si>
  <si>
    <t xml:space="preserve">Roiet Rajabhat University  </t>
  </si>
  <si>
    <t>RB28</t>
  </si>
  <si>
    <t>BLURGJWR</t>
  </si>
  <si>
    <t xml:space="preserve">Sakon Nakhon Rajabhat University </t>
  </si>
  <si>
    <t>RB29</t>
  </si>
  <si>
    <t>XJYHYYKO</t>
  </si>
  <si>
    <t xml:space="preserve">Sisaket Rajabhat University </t>
  </si>
  <si>
    <t>RB30</t>
  </si>
  <si>
    <t>SJOEXXOW</t>
  </si>
  <si>
    <t xml:space="preserve">Songkhla Rajabhat University </t>
  </si>
  <si>
    <t>RB31</t>
  </si>
  <si>
    <t>SOQOTLHT</t>
  </si>
  <si>
    <t xml:space="preserve">Suan Dusit Rajabhat University </t>
  </si>
  <si>
    <t>RB32</t>
  </si>
  <si>
    <t>BJTBQBTO</t>
  </si>
  <si>
    <t xml:space="preserve">Suan Sunandha Rajabhat University </t>
  </si>
  <si>
    <t>RB33</t>
  </si>
  <si>
    <t>PDEBDPRB</t>
  </si>
  <si>
    <t xml:space="preserve">Surat Thani Rajabhat University  </t>
  </si>
  <si>
    <t>RB34</t>
  </si>
  <si>
    <t>BOEBMNRM</t>
  </si>
  <si>
    <t xml:space="preserve">Surin Rajabhat University </t>
  </si>
  <si>
    <t>RB35</t>
  </si>
  <si>
    <t>FJTIESIY</t>
  </si>
  <si>
    <t xml:space="preserve">Thepsatri Rajabhat University </t>
  </si>
  <si>
    <t>RB36</t>
  </si>
  <si>
    <t>LQJBUVGH</t>
  </si>
  <si>
    <t xml:space="preserve">Ubon Ratchathani Rajabhat University </t>
  </si>
  <si>
    <t>RB37</t>
  </si>
  <si>
    <t>POJTCMCR</t>
  </si>
  <si>
    <t xml:space="preserve">Udon Thani Rajabhat University </t>
  </si>
  <si>
    <t>RB38</t>
  </si>
  <si>
    <t>JIYXHYRO</t>
  </si>
  <si>
    <t xml:space="preserve">Uttaradit Rajabhat University </t>
  </si>
  <si>
    <t>RB39</t>
  </si>
  <si>
    <t>OATJIMBW</t>
  </si>
  <si>
    <t xml:space="preserve">Valayalongkorn Rajabhat University </t>
  </si>
  <si>
    <t>RB40</t>
  </si>
  <si>
    <t>YWWBVTGW</t>
  </si>
  <si>
    <t xml:space="preserve">Yala Rajabhat University  </t>
  </si>
  <si>
    <t>RB41</t>
  </si>
  <si>
    <t>OJHTCNGE</t>
  </si>
  <si>
    <t>Rajamangala University of Technology  (9 sites) :</t>
  </si>
  <si>
    <t>Rajamangala University of Technology Isan</t>
  </si>
  <si>
    <t>RIT1</t>
  </si>
  <si>
    <t>DBFIGTUR</t>
  </si>
  <si>
    <t>Rajamangala University of Technology Krungthep</t>
  </si>
  <si>
    <t>RIT2</t>
  </si>
  <si>
    <t>GPZZCSMO</t>
  </si>
  <si>
    <t>Rajamangala University of Technology Lanna</t>
  </si>
  <si>
    <t>RIT3</t>
  </si>
  <si>
    <t>PFZTHWII</t>
  </si>
  <si>
    <t>Rajamangala University of Technology Phra Nakhon</t>
  </si>
  <si>
    <t>RIT4</t>
  </si>
  <si>
    <t>VVAAKQVV</t>
  </si>
  <si>
    <t>Rajamangala University of Technology Rattanakosin</t>
  </si>
  <si>
    <t>RIT5</t>
  </si>
  <si>
    <t>XGCVPMXU</t>
  </si>
  <si>
    <t>Rajamangala University of Technology Srivijaya</t>
  </si>
  <si>
    <t>RIT6</t>
  </si>
  <si>
    <t>UFIRBWFB</t>
  </si>
  <si>
    <t>Rajamangala University of Technology Suvarnabhumi</t>
  </si>
  <si>
    <t>RIT7</t>
  </si>
  <si>
    <t>ELEMJEFN</t>
  </si>
  <si>
    <t>Rajamangala University of Technology Tawan - Ok</t>
  </si>
  <si>
    <t>RIT8</t>
  </si>
  <si>
    <t>LYHHCSIH</t>
  </si>
  <si>
    <t>Rajamangala University of Technology Thanyaburi</t>
  </si>
  <si>
    <t>RIT9</t>
  </si>
  <si>
    <t>GGVFBJJI</t>
  </si>
  <si>
    <t>Institute of Technology  (1 site) :</t>
  </si>
  <si>
    <t>Pathumwan Institute of Technology</t>
  </si>
  <si>
    <t>PIT</t>
  </si>
  <si>
    <t>JBBUJYZG</t>
  </si>
  <si>
    <t>Total</t>
  </si>
  <si>
    <t xml:space="preserve">ACM Usage statistic report </t>
  </si>
  <si>
    <t>Page Views</t>
  </si>
  <si>
    <t>Burapha University</t>
  </si>
  <si>
    <t xml:space="preserve">Chiang Mai University </t>
  </si>
  <si>
    <t>Khonkaen University</t>
  </si>
  <si>
    <t>Maejo University</t>
  </si>
  <si>
    <t xml:space="preserve">Mahasarakham University </t>
  </si>
  <si>
    <t>National Institute of Development Adminstration</t>
  </si>
  <si>
    <t xml:space="preserve">Thammasat University   </t>
  </si>
  <si>
    <t xml:space="preserve">Ubonratchathani University   </t>
  </si>
  <si>
    <t>Bansomdejchaopraya Rajabhat University</t>
  </si>
  <si>
    <t>Buriram Rajabhat University</t>
  </si>
  <si>
    <t>Chaiyaphum Rajabhat University</t>
  </si>
  <si>
    <t>Chandrakasem Rajabhat University</t>
  </si>
  <si>
    <t>Chiang Mai Rajabhat University</t>
  </si>
  <si>
    <t>Chiangrai Rajabhat University</t>
  </si>
  <si>
    <t>Dhonburi Rajabhat University</t>
  </si>
  <si>
    <t>Kalasin Rajabhat University</t>
  </si>
  <si>
    <t>Kamphaeng Phet Rajabhat University</t>
  </si>
  <si>
    <t>Kanchanaburi Rajabhat University</t>
  </si>
  <si>
    <t>Lampang Rajabhat University</t>
  </si>
  <si>
    <t>Loei Rajabhat University</t>
  </si>
  <si>
    <t>Maha Sarakham Rajabhat University</t>
  </si>
  <si>
    <t>Nakhon Pathom Rajabhat University</t>
  </si>
  <si>
    <t>Nakhon Ratchasima Rajabhat University</t>
  </si>
  <si>
    <t>Nakhon Sawan Rajabhat University</t>
  </si>
  <si>
    <t>Nakhon Si Thammarat Rajabhat University</t>
  </si>
  <si>
    <t>Phetchaburi Rajabhat University</t>
  </si>
  <si>
    <t>Phranakhon Rajabhat University</t>
  </si>
  <si>
    <t>Phranakhon Si Ayutthaya Rajabhat University</t>
  </si>
  <si>
    <t>Phuket Rajabhat University</t>
  </si>
  <si>
    <t>Pibulsongkham Rajabhat University</t>
  </si>
  <si>
    <t>Rajabhat Rajanagarindra University</t>
  </si>
  <si>
    <t>Rambhaibarni Rajabhat University</t>
  </si>
  <si>
    <t>Roiet Rajabhat University</t>
  </si>
  <si>
    <t>Suan Sunandha Rajabhat University</t>
  </si>
  <si>
    <t>Surat Thani Rajabhat University</t>
  </si>
  <si>
    <t>Surin Rajabhat University</t>
  </si>
  <si>
    <t>Thepsatri Rajabhat University</t>
  </si>
  <si>
    <t>Udon Thani Rajabhat University</t>
  </si>
  <si>
    <t>Uttaradit Rajabhat University</t>
  </si>
  <si>
    <t>Valayalongkorn Rajabhat University</t>
  </si>
  <si>
    <t>Yala Rajabhat University</t>
  </si>
  <si>
    <t xml:space="preserve">URL : http://www.hwwstats.com/ng </t>
  </si>
  <si>
    <t>Account</t>
  </si>
  <si>
    <t xml:space="preserve">Username </t>
  </si>
  <si>
    <t xml:space="preserve">AXJ86       </t>
  </si>
  <si>
    <t xml:space="preserve">UNTH219033      </t>
  </si>
  <si>
    <t xml:space="preserve">AVQ94       </t>
  </si>
  <si>
    <t xml:space="preserve">CMUCL      </t>
  </si>
  <si>
    <t>CHULALONGKOR</t>
  </si>
  <si>
    <t xml:space="preserve">UNTH22085       </t>
  </si>
  <si>
    <t xml:space="preserve">AXJ84       </t>
  </si>
  <si>
    <t xml:space="preserve">UNTH034212      </t>
  </si>
  <si>
    <t xml:space="preserve">Khon Kaen University </t>
  </si>
  <si>
    <t xml:space="preserve">AUS82       </t>
  </si>
  <si>
    <t xml:space="preserve">UNTH022465      </t>
  </si>
  <si>
    <t>AXK13</t>
  </si>
  <si>
    <t>INTH226364</t>
  </si>
  <si>
    <t>King Mongkut's Unstitute of Technology, North Bangkok</t>
  </si>
  <si>
    <t xml:space="preserve">AXK12       </t>
  </si>
  <si>
    <t>INTH226363</t>
  </si>
  <si>
    <t>AXC18</t>
  </si>
  <si>
    <t>UNTH225804</t>
  </si>
  <si>
    <t>Mae Fah Luang University</t>
  </si>
  <si>
    <t xml:space="preserve">AXK22       </t>
  </si>
  <si>
    <t>UNTH226374</t>
  </si>
  <si>
    <t xml:space="preserve">Maejo University </t>
  </si>
  <si>
    <t xml:space="preserve">AXJ89       </t>
  </si>
  <si>
    <t xml:space="preserve">INTH032156      </t>
  </si>
  <si>
    <t xml:space="preserve">HATHACAR    </t>
  </si>
  <si>
    <t xml:space="preserve">UNTH25488       </t>
  </si>
  <si>
    <t xml:space="preserve">AXJ87       </t>
  </si>
  <si>
    <t xml:space="preserve">UNTH023313      </t>
  </si>
  <si>
    <t xml:space="preserve">AXJ88       </t>
  </si>
  <si>
    <t xml:space="preserve">UNTH206378      </t>
  </si>
  <si>
    <t xml:space="preserve">AUS69       </t>
  </si>
  <si>
    <t xml:space="preserve">UNTH219201      </t>
  </si>
  <si>
    <t>Prince of Songkla University</t>
  </si>
  <si>
    <t xml:space="preserve">AUS53       </t>
  </si>
  <si>
    <t xml:space="preserve">UNTH033976      </t>
  </si>
  <si>
    <t>OMNI</t>
  </si>
  <si>
    <t>THAILAND</t>
  </si>
  <si>
    <t>Silpakorn University</t>
  </si>
  <si>
    <t xml:space="preserve">AWW53       </t>
  </si>
  <si>
    <t xml:space="preserve">UNTH025174      </t>
  </si>
  <si>
    <t>Srinakharinwirot University</t>
  </si>
  <si>
    <t xml:space="preserve">AXK02       </t>
  </si>
  <si>
    <t xml:space="preserve">UNTH024317      </t>
  </si>
  <si>
    <t>Sukhothai Thammathirat Open University</t>
  </si>
  <si>
    <t xml:space="preserve">AUS44       </t>
  </si>
  <si>
    <t xml:space="preserve">UNTH219038      </t>
  </si>
  <si>
    <t xml:space="preserve">AVR36       </t>
  </si>
  <si>
    <t xml:space="preserve">UNTH200828      </t>
  </si>
  <si>
    <t xml:space="preserve">Thaksin University </t>
  </si>
  <si>
    <t xml:space="preserve">AXK11       </t>
  </si>
  <si>
    <t xml:space="preserve">UNTH226362      </t>
  </si>
  <si>
    <t xml:space="preserve">AXJ85       </t>
  </si>
  <si>
    <t xml:space="preserve">UNTH022402      </t>
  </si>
  <si>
    <t>Ubonratchathani University</t>
  </si>
  <si>
    <t>ratchathani</t>
  </si>
  <si>
    <t>unl02201</t>
  </si>
  <si>
    <t>Walailak University</t>
  </si>
  <si>
    <t xml:space="preserve">AUS84       </t>
  </si>
  <si>
    <t xml:space="preserve">UNTH219200      </t>
  </si>
  <si>
    <t xml:space="preserve">AZC43       </t>
  </si>
  <si>
    <t xml:space="preserve">UNTH231606      </t>
  </si>
  <si>
    <t xml:space="preserve">AZC22       </t>
  </si>
  <si>
    <t xml:space="preserve">UNTH231586      </t>
  </si>
  <si>
    <t xml:space="preserve">AZC28       </t>
  </si>
  <si>
    <t xml:space="preserve">UNTH231592      </t>
  </si>
  <si>
    <t xml:space="preserve">AZC41       </t>
  </si>
  <si>
    <t xml:space="preserve">UNTH231604      </t>
  </si>
  <si>
    <t xml:space="preserve">AZC12       </t>
  </si>
  <si>
    <t xml:space="preserve">UNTH231576      </t>
  </si>
  <si>
    <t xml:space="preserve">AZC11       </t>
  </si>
  <si>
    <t xml:space="preserve">UNTH231575      </t>
  </si>
  <si>
    <t xml:space="preserve">AZC42       </t>
  </si>
  <si>
    <t xml:space="preserve">UNTH231605      </t>
  </si>
  <si>
    <t xml:space="preserve">AZC29       </t>
  </si>
  <si>
    <t xml:space="preserve">UNTH231593      </t>
  </si>
  <si>
    <t xml:space="preserve">INTHMRHA    </t>
  </si>
  <si>
    <t xml:space="preserve">UNTH14662       </t>
  </si>
  <si>
    <t xml:space="preserve">AZC34       </t>
  </si>
  <si>
    <t xml:space="preserve">UNTH231598      </t>
  </si>
  <si>
    <t xml:space="preserve">AZC13       </t>
  </si>
  <si>
    <t xml:space="preserve">UNTH231577      </t>
  </si>
  <si>
    <t xml:space="preserve">AZC19       </t>
  </si>
  <si>
    <t xml:space="preserve">UNTH231583      </t>
  </si>
  <si>
    <t xml:space="preserve">AZC18       </t>
  </si>
  <si>
    <t xml:space="preserve">UNTH231582      </t>
  </si>
  <si>
    <t xml:space="preserve">AZC36       </t>
  </si>
  <si>
    <t xml:space="preserve">UNTH225117      </t>
  </si>
  <si>
    <t xml:space="preserve">AZC35       </t>
  </si>
  <si>
    <t xml:space="preserve">UNTH231599      </t>
  </si>
  <si>
    <t xml:space="preserve">AZC25       </t>
  </si>
  <si>
    <t xml:space="preserve">UNTH231589      </t>
  </si>
  <si>
    <t xml:space="preserve">AZC21       </t>
  </si>
  <si>
    <t xml:space="preserve">UNTH231585      </t>
  </si>
  <si>
    <t xml:space="preserve">AZC15       </t>
  </si>
  <si>
    <t xml:space="preserve">UNTH231579      </t>
  </si>
  <si>
    <t xml:space="preserve">AZC37       </t>
  </si>
  <si>
    <t xml:space="preserve">UNTH231600      </t>
  </si>
  <si>
    <t xml:space="preserve">AZC17       </t>
  </si>
  <si>
    <t xml:space="preserve">UNTH231581      </t>
  </si>
  <si>
    <t xml:space="preserve">INTHASHA    </t>
  </si>
  <si>
    <t xml:space="preserve">UNTH14665       </t>
  </si>
  <si>
    <t xml:space="preserve">AZC44       </t>
  </si>
  <si>
    <t xml:space="preserve">UNTH231607      </t>
  </si>
  <si>
    <t xml:space="preserve">AZC31       </t>
  </si>
  <si>
    <t xml:space="preserve">UNTH231595      </t>
  </si>
  <si>
    <t xml:space="preserve">AZC38       </t>
  </si>
  <si>
    <t xml:space="preserve">UNTH231601      </t>
  </si>
  <si>
    <t xml:space="preserve">AZC16       </t>
  </si>
  <si>
    <t xml:space="preserve">UNTH231580      </t>
  </si>
  <si>
    <t xml:space="preserve">AUS70       </t>
  </si>
  <si>
    <t xml:space="preserve">INTH219207      </t>
  </si>
  <si>
    <t xml:space="preserve">AZC33       </t>
  </si>
  <si>
    <t xml:space="preserve">UNTH231597      </t>
  </si>
  <si>
    <t xml:space="preserve">AZC26       </t>
  </si>
  <si>
    <t xml:space="preserve">UNTH231590      </t>
  </si>
  <si>
    <t xml:space="preserve">AUS83       </t>
  </si>
  <si>
    <t xml:space="preserve">INTH219204      </t>
  </si>
  <si>
    <t xml:space="preserve">AZC27       </t>
  </si>
  <si>
    <t xml:space="preserve">UNTH231591      </t>
  </si>
  <si>
    <t xml:space="preserve">AZC40       </t>
  </si>
  <si>
    <t xml:space="preserve">UNTH231603      </t>
  </si>
  <si>
    <t xml:space="preserve">AZC45       </t>
  </si>
  <si>
    <t xml:space="preserve">UNTH220165      </t>
  </si>
  <si>
    <t xml:space="preserve">AZC46       </t>
  </si>
  <si>
    <t xml:space="preserve">SSTH231608      </t>
  </si>
  <si>
    <t xml:space="preserve">AWC29       </t>
  </si>
  <si>
    <t xml:space="preserve">SSTH222632      </t>
  </si>
  <si>
    <t xml:space="preserve">AZC23       </t>
  </si>
  <si>
    <t xml:space="preserve">UNTH231587      </t>
  </si>
  <si>
    <t xml:space="preserve">AZC30       </t>
  </si>
  <si>
    <t xml:space="preserve">UNTH231594      </t>
  </si>
  <si>
    <t xml:space="preserve">AZC24       </t>
  </si>
  <si>
    <t xml:space="preserve">UNTH231588      </t>
  </si>
  <si>
    <t xml:space="preserve">AZC20       </t>
  </si>
  <si>
    <t xml:space="preserve">UNTH231584      </t>
  </si>
  <si>
    <t xml:space="preserve">AZC14       </t>
  </si>
  <si>
    <t xml:space="preserve">UNTH231578      </t>
  </si>
  <si>
    <t xml:space="preserve">AZC32       </t>
  </si>
  <si>
    <t xml:space="preserve">UNTH231596      </t>
  </si>
  <si>
    <t xml:space="preserve">AZC39       </t>
  </si>
  <si>
    <t xml:space="preserve">UNTH231602      </t>
  </si>
  <si>
    <t xml:space="preserve">AZC48       </t>
  </si>
  <si>
    <t xml:space="preserve">UNTH231610      </t>
  </si>
  <si>
    <t xml:space="preserve">AZC49       </t>
  </si>
  <si>
    <t xml:space="preserve">UNTH231611      </t>
  </si>
  <si>
    <t xml:space="preserve">AZC50       </t>
  </si>
  <si>
    <t xml:space="preserve">SSTH231612      </t>
  </si>
  <si>
    <t xml:space="preserve">AZC51       </t>
  </si>
  <si>
    <t xml:space="preserve">UNTH231613      </t>
  </si>
  <si>
    <t xml:space="preserve">AZC52       </t>
  </si>
  <si>
    <t xml:space="preserve">UNTH231614      </t>
  </si>
  <si>
    <t xml:space="preserve">AZC53       </t>
  </si>
  <si>
    <t xml:space="preserve">UNTH231615      </t>
  </si>
  <si>
    <t xml:space="preserve">AZC54       </t>
  </si>
  <si>
    <t xml:space="preserve">UNTH231616      </t>
  </si>
  <si>
    <t xml:space="preserve">AZC55       </t>
  </si>
  <si>
    <t xml:space="preserve">UNTH231617      </t>
  </si>
  <si>
    <t xml:space="preserve">AZC56       </t>
  </si>
  <si>
    <t xml:space="preserve">UNTH231618      </t>
  </si>
  <si>
    <t xml:space="preserve">AZC47       </t>
  </si>
  <si>
    <t xml:space="preserve">INTH231609      </t>
  </si>
  <si>
    <t xml:space="preserve">IEL Usage Statistic Report </t>
  </si>
  <si>
    <t>URL : http://proquest.umi.com/lad</t>
  </si>
  <si>
    <t xml:space="preserve">ProQuest Dissertation &amp; Theses Usage Statistic Report ( Search per month ) </t>
  </si>
  <si>
    <t xml:space="preserve">SpringerLink eJournal Usage statistic report </t>
  </si>
  <si>
    <t>SpringerLink Thailand eJournal National Consortium</t>
  </si>
  <si>
    <t>TOTAL</t>
  </si>
  <si>
    <t xml:space="preserve">Name </t>
  </si>
  <si>
    <t>Sub
sessions</t>
  </si>
  <si>
    <t>Queries</t>
  </si>
  <si>
    <t>Citation 
Events</t>
  </si>
  <si>
    <t>King Mongkut's Institute of Technology, North Bangkok</t>
  </si>
  <si>
    <t xml:space="preserve">Total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</si>
</sst>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-#,##0.00\ ;&quot; -&quot;#\ ;@\ "/>
    <numFmt numFmtId="165" formatCode="mmm\-yy;@"/>
    <numFmt numFmtId="166" formatCode="#,##0;[Red]#,##0"/>
    <numFmt numFmtId="167" formatCode="#,##0.00\ ;&quot; (&quot;#,##0.00\);&quot; -&quot;#\ ;@\ "/>
    <numFmt numFmtId="168" formatCode="#,##0\ ;\-#,##0\ ;&quot; -&quot;#\ ;@\ "/>
    <numFmt numFmtId="169" formatCode="0;[Red]0"/>
    <numFmt numFmtId="170" formatCode="mmm/yy;@"/>
    <numFmt numFmtId="171" formatCode="#,###"/>
    <numFmt numFmtId="172" formatCode="#,##0\ ;&quot; (&quot;#,##0\);&quot; -&quot;#\ ;@\ "/>
  </numFmts>
  <fonts count="33"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0"/>
    </font>
    <font>
      <sz val="10"/>
      <color indexed="8"/>
      <name val="MS Sans Serif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0"/>
      <name val="Microsoft Sans Serif"/>
      <family val="2"/>
    </font>
    <font>
      <b/>
      <sz val="10"/>
      <color indexed="8"/>
      <name val="Microsoft Sans Serif"/>
      <family val="2"/>
    </font>
    <font>
      <sz val="10"/>
      <name val="Microsoft Sans Serif"/>
      <family val="2"/>
    </font>
    <font>
      <b/>
      <i/>
      <sz val="10"/>
      <color indexed="8"/>
      <name val="Microsoft Sans Serif"/>
      <family val="2"/>
    </font>
    <font>
      <sz val="10"/>
      <color indexed="8"/>
      <name val="Microsoft Sans Serif"/>
      <family val="2"/>
    </font>
    <font>
      <b/>
      <i/>
      <sz val="10"/>
      <name val="Microsoft Sans Serif"/>
      <family val="2"/>
    </font>
    <font>
      <i/>
      <sz val="10"/>
      <name val="Microsoft Sans Serif"/>
      <family val="2"/>
    </font>
    <font>
      <i/>
      <sz val="10"/>
      <color indexed="8"/>
      <name val="Microsoft Sans Serif"/>
      <family val="2"/>
    </font>
    <font>
      <sz val="10"/>
      <color indexed="12"/>
      <name val="Microsoft Sans Serif"/>
      <family val="2"/>
    </font>
    <font>
      <b/>
      <sz val="12"/>
      <name val="Microsoft Sans Serif"/>
      <family val="2"/>
    </font>
    <font>
      <b/>
      <i/>
      <sz val="12"/>
      <color indexed="8"/>
      <name val="Microsoft Sans Serif"/>
      <family val="2"/>
    </font>
    <font>
      <sz val="12"/>
      <name val="Microsoft Sans Serif"/>
      <family val="2"/>
    </font>
    <font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hair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hair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hair">
        <color indexed="59"/>
      </bottom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 style="thin">
        <color indexed="59"/>
      </right>
      <top style="hair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hair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hair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hair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hair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hair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hair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hair">
        <color indexed="59"/>
      </right>
      <top style="thin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thin">
        <color indexed="59"/>
      </top>
      <bottom style="hair">
        <color indexed="59"/>
      </bottom>
    </border>
    <border>
      <left style="hair">
        <color indexed="59"/>
      </left>
      <right style="thin">
        <color indexed="59"/>
      </right>
      <top style="thin">
        <color indexed="59"/>
      </top>
      <bottom style="hair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>
      <left style="hair">
        <color indexed="59"/>
      </left>
      <right style="thin">
        <color indexed="59"/>
      </right>
      <top style="hair">
        <color indexed="59"/>
      </top>
      <bottom style="thin">
        <color indexed="59"/>
      </bottom>
    </border>
    <border>
      <left>
        <color indexed="63"/>
      </left>
      <right style="hair">
        <color indexed="59"/>
      </right>
      <top style="thin">
        <color indexed="59"/>
      </top>
      <bottom style="hair">
        <color indexed="59"/>
      </bottom>
    </border>
    <border>
      <left>
        <color indexed="63"/>
      </left>
      <right style="hair">
        <color indexed="59"/>
      </right>
      <top style="hair">
        <color indexed="59"/>
      </top>
      <bottom style="hair">
        <color indexed="59"/>
      </bottom>
    </border>
    <border>
      <left>
        <color indexed="63"/>
      </left>
      <right style="hair">
        <color indexed="59"/>
      </right>
      <top style="hair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3" borderId="7" applyNumberFormat="0" applyAlignment="0" applyProtection="0"/>
    <xf numFmtId="0" fontId="16" fillId="20" borderId="8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7" fontId="20" fillId="10" borderId="10" xfId="0" applyNumberFormat="1" applyFont="1" applyFill="1" applyBorder="1" applyAlignment="1">
      <alignment horizontal="center"/>
    </xf>
    <xf numFmtId="17" fontId="22" fillId="4" borderId="10" xfId="0" applyNumberFormat="1" applyFont="1" applyFill="1" applyBorder="1" applyAlignment="1">
      <alignment horizontal="center" vertical="center"/>
    </xf>
    <xf numFmtId="165" fontId="22" fillId="4" borderId="11" xfId="0" applyNumberFormat="1" applyFont="1" applyFill="1" applyBorder="1" applyAlignment="1">
      <alignment horizontal="center" vertical="center"/>
    </xf>
    <xf numFmtId="0" fontId="23" fillId="0" borderId="12" xfId="58" applyFont="1" applyFill="1" applyBorder="1" applyAlignment="1">
      <alignment vertical="center"/>
      <protection/>
    </xf>
    <xf numFmtId="0" fontId="23" fillId="0" borderId="0" xfId="58" applyFont="1" applyFill="1" applyBorder="1" applyAlignment="1">
      <alignment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22" fillId="0" borderId="14" xfId="57" applyFont="1" applyFill="1" applyBorder="1" applyAlignment="1">
      <alignment horizontal="center" vertical="center"/>
      <protection/>
    </xf>
    <xf numFmtId="0" fontId="22" fillId="0" borderId="14" xfId="0" applyFont="1" applyFill="1" applyBorder="1" applyAlignment="1">
      <alignment horizontal="left"/>
    </xf>
    <xf numFmtId="0" fontId="24" fillId="0" borderId="15" xfId="58" applyNumberFormat="1" applyFont="1" applyFill="1" applyBorder="1" applyAlignment="1">
      <alignment horizontal="center" vertical="center" wrapText="1"/>
      <protection/>
    </xf>
    <xf numFmtId="0" fontId="22" fillId="0" borderId="15" xfId="57" applyFont="1" applyFill="1" applyBorder="1" applyAlignment="1">
      <alignment horizontal="left" vertical="center"/>
      <protection/>
    </xf>
    <xf numFmtId="0" fontId="24" fillId="0" borderId="15" xfId="58" applyFont="1" applyFill="1" applyBorder="1" applyAlignment="1">
      <alignment horizontal="center" vertical="center" wrapText="1"/>
      <protection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22" fillId="0" borderId="17" xfId="57" applyFont="1" applyFill="1" applyBorder="1" applyAlignment="1">
      <alignment horizontal="center" vertical="center"/>
      <protection/>
    </xf>
    <xf numFmtId="0" fontId="22" fillId="0" borderId="17" xfId="0" applyFont="1" applyFill="1" applyBorder="1" applyAlignment="1">
      <alignment horizontal="left"/>
    </xf>
    <xf numFmtId="0" fontId="24" fillId="0" borderId="17" xfId="58" applyNumberFormat="1" applyFont="1" applyFill="1" applyBorder="1" applyAlignment="1">
      <alignment horizontal="center" vertical="center" wrapText="1"/>
      <protection/>
    </xf>
    <xf numFmtId="0" fontId="22" fillId="0" borderId="17" xfId="57" applyFont="1" applyFill="1" applyBorder="1" applyAlignment="1">
      <alignment horizontal="left" vertical="center"/>
      <protection/>
    </xf>
    <xf numFmtId="0" fontId="24" fillId="0" borderId="17" xfId="58" applyFont="1" applyFill="1" applyBorder="1" applyAlignment="1">
      <alignment horizontal="center" vertical="center" wrapText="1"/>
      <protection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24" fillId="0" borderId="17" xfId="59" applyFont="1" applyFill="1" applyBorder="1" applyAlignment="1">
      <alignment horizontal="left" vertical="center" wrapText="1"/>
      <protection/>
    </xf>
    <xf numFmtId="0" fontId="24" fillId="0" borderId="17" xfId="59" applyFont="1" applyFill="1" applyBorder="1" applyAlignment="1">
      <alignment horizontal="center" vertical="center" wrapText="1"/>
      <protection/>
    </xf>
    <xf numFmtId="0" fontId="22" fillId="0" borderId="17" xfId="57" applyNumberFormat="1" applyFont="1" applyFill="1" applyBorder="1" applyAlignment="1">
      <alignment horizontal="center" vertical="center"/>
      <protection/>
    </xf>
    <xf numFmtId="0" fontId="22" fillId="0" borderId="17" xfId="59" applyFont="1" applyFill="1" applyBorder="1" applyAlignment="1">
      <alignment horizontal="center" vertical="center" wrapText="1"/>
      <protection/>
    </xf>
    <xf numFmtId="0" fontId="22" fillId="0" borderId="17" xfId="59" applyFont="1" applyFill="1" applyBorder="1" applyAlignment="1">
      <alignment horizontal="left" vertical="center" wrapText="1"/>
      <protection/>
    </xf>
    <xf numFmtId="0" fontId="22" fillId="0" borderId="19" xfId="57" applyFont="1" applyFill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left"/>
    </xf>
    <xf numFmtId="0" fontId="22" fillId="0" borderId="19" xfId="57" applyNumberFormat="1" applyFont="1" applyFill="1" applyBorder="1" applyAlignment="1">
      <alignment horizontal="center" vertical="center"/>
      <protection/>
    </xf>
    <xf numFmtId="0" fontId="24" fillId="0" borderId="19" xfId="59" applyFont="1" applyFill="1" applyBorder="1" applyAlignment="1">
      <alignment horizontal="left" vertical="center" wrapText="1"/>
      <protection/>
    </xf>
    <xf numFmtId="0" fontId="24" fillId="0" borderId="19" xfId="59" applyFont="1" applyFill="1" applyBorder="1" applyAlignment="1">
      <alignment horizontal="center" vertical="center" wrapText="1"/>
      <protection/>
    </xf>
    <xf numFmtId="166" fontId="0" fillId="0" borderId="19" xfId="0" applyNumberFormat="1" applyBorder="1" applyAlignment="1">
      <alignment/>
    </xf>
    <xf numFmtId="166" fontId="0" fillId="0" borderId="20" xfId="0" applyNumberFormat="1" applyBorder="1" applyAlignment="1">
      <alignment/>
    </xf>
    <xf numFmtId="0" fontId="22" fillId="0" borderId="0" xfId="57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left"/>
    </xf>
    <xf numFmtId="0" fontId="22" fillId="0" borderId="0" xfId="57" applyNumberFormat="1" applyFont="1" applyFill="1" applyBorder="1" applyAlignment="1">
      <alignment horizontal="center" vertical="center"/>
      <protection/>
    </xf>
    <xf numFmtId="0" fontId="24" fillId="0" borderId="0" xfId="59" applyFont="1" applyFill="1" applyBorder="1" applyAlignment="1">
      <alignment horizontal="left" vertical="center" wrapText="1"/>
      <protection/>
    </xf>
    <xf numFmtId="0" fontId="24" fillId="0" borderId="0" xfId="59" applyFont="1" applyFill="1" applyBorder="1" applyAlignment="1">
      <alignment horizontal="center" vertical="center" wrapText="1"/>
      <protection/>
    </xf>
    <xf numFmtId="166" fontId="0" fillId="0" borderId="0" xfId="0" applyNumberFormat="1" applyAlignment="1">
      <alignment/>
    </xf>
    <xf numFmtId="0" fontId="23" fillId="0" borderId="21" xfId="58" applyFont="1" applyFill="1" applyBorder="1" applyAlignment="1">
      <alignment vertical="center" wrapText="1"/>
      <protection/>
    </xf>
    <xf numFmtId="0" fontId="22" fillId="0" borderId="21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22" fillId="0" borderId="15" xfId="57" applyNumberFormat="1" applyFont="1" applyFill="1" applyBorder="1" applyAlignment="1">
      <alignment horizontal="center" vertical="center"/>
      <protection/>
    </xf>
    <xf numFmtId="0" fontId="22" fillId="0" borderId="15" xfId="57" applyFont="1" applyFill="1" applyBorder="1" applyAlignment="1">
      <alignment horizontal="center" vertical="center"/>
      <protection/>
    </xf>
    <xf numFmtId="0" fontId="22" fillId="0" borderId="17" xfId="57" applyFont="1" applyBorder="1" applyAlignment="1">
      <alignment horizontal="center" vertical="center"/>
      <protection/>
    </xf>
    <xf numFmtId="0" fontId="22" fillId="0" borderId="17" xfId="57" applyNumberFormat="1" applyFont="1" applyBorder="1" applyAlignment="1">
      <alignment horizontal="center" vertical="center"/>
      <protection/>
    </xf>
    <xf numFmtId="0" fontId="22" fillId="0" borderId="17" xfId="57" applyFont="1" applyBorder="1" applyAlignment="1">
      <alignment horizontal="left" vertical="center"/>
      <protection/>
    </xf>
    <xf numFmtId="166" fontId="0" fillId="0" borderId="17" xfId="0" applyNumberFormat="1" applyFill="1" applyBorder="1" applyAlignment="1">
      <alignment/>
    </xf>
    <xf numFmtId="166" fontId="0" fillId="0" borderId="18" xfId="0" applyNumberFormat="1" applyFill="1" applyBorder="1" applyAlignment="1">
      <alignment/>
    </xf>
    <xf numFmtId="0" fontId="22" fillId="0" borderId="17" xfId="0" applyFont="1" applyFill="1" applyBorder="1" applyAlignment="1">
      <alignment vertical="center"/>
    </xf>
    <xf numFmtId="0" fontId="22" fillId="0" borderId="19" xfId="57" applyFont="1" applyBorder="1" applyAlignment="1">
      <alignment horizontal="center" vertical="center"/>
      <protection/>
    </xf>
    <xf numFmtId="0" fontId="22" fillId="0" borderId="19" xfId="57" applyNumberFormat="1" applyFont="1" applyBorder="1" applyAlignment="1">
      <alignment horizontal="center" vertical="center"/>
      <protection/>
    </xf>
    <xf numFmtId="0" fontId="22" fillId="0" borderId="19" xfId="57" applyFont="1" applyBorder="1" applyAlignment="1">
      <alignment horizontal="left" vertical="center"/>
      <protection/>
    </xf>
    <xf numFmtId="0" fontId="22" fillId="0" borderId="0" xfId="57" applyFont="1" applyBorder="1" applyAlignment="1">
      <alignment horizontal="center" vertical="center"/>
      <protection/>
    </xf>
    <xf numFmtId="0" fontId="22" fillId="0" borderId="0" xfId="57" applyNumberFormat="1" applyFont="1" applyBorder="1" applyAlignment="1">
      <alignment horizontal="center" vertical="center"/>
      <protection/>
    </xf>
    <xf numFmtId="0" fontId="22" fillId="0" borderId="0" xfId="57" applyFont="1" applyBorder="1" applyAlignment="1">
      <alignment horizontal="left" vertical="center"/>
      <protection/>
    </xf>
    <xf numFmtId="0" fontId="23" fillId="0" borderId="0" xfId="58" applyFont="1" applyFill="1" applyBorder="1" applyAlignment="1">
      <alignment vertical="center"/>
      <protection/>
    </xf>
    <xf numFmtId="0" fontId="22" fillId="0" borderId="0" xfId="0" applyFont="1" applyBorder="1" applyAlignment="1">
      <alignment vertical="center"/>
    </xf>
    <xf numFmtId="0" fontId="25" fillId="0" borderId="0" xfId="57" applyFont="1" applyBorder="1" applyAlignment="1">
      <alignment vertical="center"/>
      <protection/>
    </xf>
    <xf numFmtId="0" fontId="22" fillId="0" borderId="14" xfId="57" applyFont="1" applyBorder="1" applyAlignment="1">
      <alignment horizontal="center" vertical="center"/>
      <protection/>
    </xf>
    <xf numFmtId="0" fontId="22" fillId="0" borderId="14" xfId="57" applyNumberFormat="1" applyFont="1" applyBorder="1" applyAlignment="1">
      <alignment horizontal="center" vertical="center"/>
      <protection/>
    </xf>
    <xf numFmtId="0" fontId="22" fillId="0" borderId="14" xfId="57" applyFont="1" applyBorder="1" applyAlignment="1">
      <alignment horizontal="left" vertical="center"/>
      <protection/>
    </xf>
    <xf numFmtId="0" fontId="23" fillId="0" borderId="21" xfId="58" applyFont="1" applyFill="1" applyBorder="1" applyAlignment="1">
      <alignment vertical="center"/>
      <protection/>
    </xf>
    <xf numFmtId="0" fontId="22" fillId="0" borderId="21" xfId="0" applyFont="1" applyBorder="1" applyAlignment="1">
      <alignment vertical="center"/>
    </xf>
    <xf numFmtId="0" fontId="25" fillId="0" borderId="21" xfId="57" applyFont="1" applyBorder="1" applyAlignment="1">
      <alignment vertical="center"/>
      <protection/>
    </xf>
    <xf numFmtId="0" fontId="22" fillId="0" borderId="10" xfId="57" applyFont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left"/>
    </xf>
    <xf numFmtId="0" fontId="22" fillId="0" borderId="10" xfId="57" applyNumberFormat="1" applyFont="1" applyBorder="1" applyAlignment="1">
      <alignment horizontal="center" vertical="center"/>
      <protection/>
    </xf>
    <xf numFmtId="0" fontId="22" fillId="0" borderId="10" xfId="57" applyFont="1" applyBorder="1" applyAlignment="1">
      <alignment horizontal="left" vertical="center"/>
      <protection/>
    </xf>
    <xf numFmtId="166" fontId="0" fillId="0" borderId="10" xfId="0" applyNumberFormat="1" applyBorder="1" applyAlignment="1">
      <alignment/>
    </xf>
    <xf numFmtId="166" fontId="0" fillId="24" borderId="10" xfId="0" applyNumberFormat="1" applyFill="1" applyBorder="1" applyAlignment="1">
      <alignment/>
    </xf>
    <xf numFmtId="165" fontId="20" fillId="10" borderId="22" xfId="0" applyNumberFormat="1" applyFont="1" applyFill="1" applyBorder="1" applyAlignment="1">
      <alignment horizontal="center" vertical="center"/>
    </xf>
    <xf numFmtId="165" fontId="20" fillId="10" borderId="23" xfId="0" applyNumberFormat="1" applyFont="1" applyFill="1" applyBorder="1" applyAlignment="1">
      <alignment horizontal="center" vertical="center"/>
    </xf>
    <xf numFmtId="165" fontId="20" fillId="10" borderId="24" xfId="0" applyNumberFormat="1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14" xfId="0" applyFont="1" applyFill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17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22" fillId="0" borderId="19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25" xfId="0" applyFont="1" applyBorder="1" applyAlignment="1">
      <alignment horizontal="center"/>
    </xf>
    <xf numFmtId="0" fontId="22" fillId="0" borderId="25" xfId="0" applyFont="1" applyFill="1" applyBorder="1" applyAlignment="1">
      <alignment/>
    </xf>
    <xf numFmtId="0" fontId="25" fillId="0" borderId="21" xfId="0" applyFont="1" applyBorder="1" applyAlignment="1">
      <alignment horizontal="left"/>
    </xf>
    <xf numFmtId="0" fontId="22" fillId="0" borderId="21" xfId="0" applyFont="1" applyBorder="1" applyAlignment="1">
      <alignment/>
    </xf>
    <xf numFmtId="0" fontId="25" fillId="0" borderId="21" xfId="0" applyFont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0" fillId="0" borderId="21" xfId="0" applyFont="1" applyBorder="1" applyAlignment="1">
      <alignment vertical="center"/>
    </xf>
    <xf numFmtId="165" fontId="20" fillId="10" borderId="26" xfId="0" applyNumberFormat="1" applyFont="1" applyFill="1" applyBorder="1" applyAlignment="1">
      <alignment horizontal="center" vertical="center"/>
    </xf>
    <xf numFmtId="165" fontId="20" fillId="10" borderId="27" xfId="0" applyNumberFormat="1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168" fontId="26" fillId="0" borderId="0" xfId="44" applyNumberFormat="1" applyFont="1" applyFill="1" applyBorder="1" applyAlignment="1" applyProtection="1">
      <alignment vertical="center"/>
      <protection/>
    </xf>
    <xf numFmtId="0" fontId="22" fillId="0" borderId="17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22" fillId="0" borderId="28" xfId="0" applyFont="1" applyFill="1" applyBorder="1" applyAlignment="1">
      <alignment vertical="center"/>
    </xf>
    <xf numFmtId="0" fontId="22" fillId="0" borderId="29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27" fillId="0" borderId="21" xfId="58" applyFont="1" applyFill="1" applyBorder="1" applyAlignment="1">
      <alignment vertical="center" wrapText="1"/>
      <protection/>
    </xf>
    <xf numFmtId="0" fontId="22" fillId="0" borderId="14" xfId="0" applyFont="1" applyFill="1" applyBorder="1" applyAlignment="1">
      <alignment horizontal="center" vertical="center"/>
    </xf>
    <xf numFmtId="169" fontId="22" fillId="0" borderId="14" xfId="0" applyNumberFormat="1" applyFont="1" applyFill="1" applyBorder="1" applyAlignment="1">
      <alignment vertical="center"/>
    </xf>
    <xf numFmtId="169" fontId="22" fillId="0" borderId="17" xfId="0" applyNumberFormat="1" applyFont="1" applyFill="1" applyBorder="1" applyAlignment="1">
      <alignment vertical="center"/>
    </xf>
    <xf numFmtId="169" fontId="22" fillId="0" borderId="15" xfId="0" applyNumberFormat="1" applyFont="1" applyFill="1" applyBorder="1" applyAlignment="1">
      <alignment vertical="center"/>
    </xf>
    <xf numFmtId="0" fontId="22" fillId="0" borderId="17" xfId="0" applyFont="1" applyFill="1" applyBorder="1" applyAlignment="1">
      <alignment horizontal="right" vertical="center"/>
    </xf>
    <xf numFmtId="166" fontId="0" fillId="0" borderId="32" xfId="0" applyNumberFormat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34" xfId="0" applyNumberFormat="1" applyBorder="1" applyAlignment="1">
      <alignment/>
    </xf>
    <xf numFmtId="0" fontId="22" fillId="0" borderId="32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vertical="center"/>
    </xf>
    <xf numFmtId="169" fontId="22" fillId="0" borderId="32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169" fontId="22" fillId="0" borderId="25" xfId="0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169" fontId="22" fillId="0" borderId="10" xfId="0" applyNumberFormat="1" applyFont="1" applyFill="1" applyBorder="1" applyAlignment="1">
      <alignment vertical="center"/>
    </xf>
    <xf numFmtId="170" fontId="20" fillId="10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2" fillId="0" borderId="14" xfId="0" applyFont="1" applyFill="1" applyBorder="1" applyAlignment="1">
      <alignment horizontal="center"/>
    </xf>
    <xf numFmtId="0" fontId="22" fillId="0" borderId="28" xfId="0" applyFont="1" applyFill="1" applyBorder="1" applyAlignment="1">
      <alignment/>
    </xf>
    <xf numFmtId="166" fontId="0" fillId="0" borderId="28" xfId="0" applyNumberFormat="1" applyBorder="1" applyAlignment="1">
      <alignment/>
    </xf>
    <xf numFmtId="166" fontId="0" fillId="0" borderId="3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/>
    </xf>
    <xf numFmtId="171" fontId="0" fillId="0" borderId="16" xfId="0" applyNumberFormat="1" applyBorder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29" xfId="0" applyFont="1" applyFill="1" applyBorder="1" applyAlignment="1">
      <alignment/>
    </xf>
    <xf numFmtId="166" fontId="0" fillId="0" borderId="29" xfId="0" applyNumberFormat="1" applyBorder="1" applyAlignment="1">
      <alignment/>
    </xf>
    <xf numFmtId="166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171" fontId="0" fillId="0" borderId="18" xfId="0" applyNumberForma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37" xfId="0" applyNumberFormat="1" applyBorder="1" applyAlignment="1">
      <alignment/>
    </xf>
    <xf numFmtId="0" fontId="22" fillId="0" borderId="19" xfId="0" applyFont="1" applyFill="1" applyBorder="1" applyAlignment="1">
      <alignment horizontal="center"/>
    </xf>
    <xf numFmtId="166" fontId="0" fillId="0" borderId="38" xfId="0" applyNumberFormat="1" applyBorder="1" applyAlignment="1">
      <alignment/>
    </xf>
    <xf numFmtId="166" fontId="0" fillId="0" borderId="39" xfId="0" applyNumberFormat="1" applyBorder="1" applyAlignment="1">
      <alignment/>
    </xf>
    <xf numFmtId="166" fontId="0" fillId="0" borderId="3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22" fillId="0" borderId="0" xfId="0" applyFont="1" applyAlignment="1">
      <alignment horizontal="center"/>
    </xf>
    <xf numFmtId="3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25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20" xfId="0" applyBorder="1" applyAlignment="1">
      <alignment/>
    </xf>
    <xf numFmtId="0" fontId="25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71" fontId="0" fillId="0" borderId="10" xfId="0" applyNumberFormat="1" applyBorder="1" applyAlignment="1">
      <alignment/>
    </xf>
    <xf numFmtId="0" fontId="22" fillId="24" borderId="0" xfId="0" applyFont="1" applyFill="1" applyAlignment="1">
      <alignment horizontal="center"/>
    </xf>
    <xf numFmtId="0" fontId="20" fillId="24" borderId="0" xfId="0" applyFont="1" applyFill="1" applyAlignment="1">
      <alignment horizontal="right"/>
    </xf>
    <xf numFmtId="3" fontId="0" fillId="24" borderId="10" xfId="0" applyNumberFormat="1" applyFill="1" applyBorder="1" applyAlignment="1">
      <alignment/>
    </xf>
    <xf numFmtId="171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28" fillId="0" borderId="0" xfId="57" applyFont="1" applyAlignment="1">
      <alignment vertical="center"/>
      <protection/>
    </xf>
    <xf numFmtId="0" fontId="24" fillId="0" borderId="0" xfId="58" applyNumberFormat="1" applyFont="1" applyFill="1" applyBorder="1" applyAlignment="1">
      <alignment horizontal="center" vertical="center" wrapText="1"/>
      <protection/>
    </xf>
    <xf numFmtId="0" fontId="24" fillId="0" borderId="0" xfId="58" applyFont="1" applyFill="1" applyBorder="1" applyAlignment="1">
      <alignment horizontal="left" vertical="center" wrapText="1"/>
      <protection/>
    </xf>
    <xf numFmtId="0" fontId="24" fillId="0" borderId="0" xfId="58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166" fontId="0" fillId="0" borderId="0" xfId="0" applyNumberForma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21" xfId="0" applyNumberFormat="1" applyBorder="1" applyAlignment="1">
      <alignment/>
    </xf>
    <xf numFmtId="0" fontId="22" fillId="0" borderId="30" xfId="57" applyFont="1" applyFill="1" applyBorder="1" applyAlignment="1">
      <alignment horizontal="center" vertical="center"/>
      <protection/>
    </xf>
    <xf numFmtId="166" fontId="0" fillId="0" borderId="30" xfId="0" applyNumberFormat="1" applyBorder="1" applyAlignment="1">
      <alignment/>
    </xf>
    <xf numFmtId="0" fontId="22" fillId="0" borderId="29" xfId="57" applyFont="1" applyBorder="1" applyAlignment="1">
      <alignment horizontal="center" vertical="center"/>
      <protection/>
    </xf>
    <xf numFmtId="0" fontId="22" fillId="0" borderId="29" xfId="57" applyFont="1" applyFill="1" applyBorder="1" applyAlignment="1">
      <alignment horizontal="center" vertical="center"/>
      <protection/>
    </xf>
    <xf numFmtId="166" fontId="0" fillId="0" borderId="40" xfId="0" applyNumberFormat="1" applyBorder="1" applyAlignment="1">
      <alignment/>
    </xf>
    <xf numFmtId="166" fontId="0" fillId="0" borderId="37" xfId="0" applyNumberFormat="1" applyFill="1" applyBorder="1" applyAlignment="1">
      <alignment/>
    </xf>
    <xf numFmtId="166" fontId="0" fillId="0" borderId="41" xfId="0" applyNumberFormat="1" applyFill="1" applyBorder="1" applyAlignment="1">
      <alignment/>
    </xf>
    <xf numFmtId="0" fontId="29" fillId="0" borderId="0" xfId="0" applyFont="1" applyAlignment="1">
      <alignment/>
    </xf>
    <xf numFmtId="0" fontId="20" fillId="0" borderId="0" xfId="0" applyFont="1" applyAlignment="1">
      <alignment horizontal="center"/>
    </xf>
    <xf numFmtId="165" fontId="20" fillId="10" borderId="42" xfId="0" applyNumberFormat="1" applyFont="1" applyFill="1" applyBorder="1" applyAlignment="1">
      <alignment/>
    </xf>
    <xf numFmtId="165" fontId="20" fillId="10" borderId="10" xfId="0" applyNumberFormat="1" applyFont="1" applyFill="1" applyBorder="1" applyAlignment="1">
      <alignment/>
    </xf>
    <xf numFmtId="17" fontId="22" fillId="4" borderId="10" xfId="0" applyNumberFormat="1" applyFont="1" applyFill="1" applyBorder="1" applyAlignment="1">
      <alignment horizontal="center"/>
    </xf>
    <xf numFmtId="166" fontId="0" fillId="0" borderId="43" xfId="0" applyNumberFormat="1" applyBorder="1" applyAlignment="1">
      <alignment/>
    </xf>
    <xf numFmtId="166" fontId="0" fillId="0" borderId="44" xfId="0" applyNumberFormat="1" applyBorder="1" applyAlignment="1">
      <alignment/>
    </xf>
    <xf numFmtId="166" fontId="0" fillId="0" borderId="45" xfId="0" applyNumberFormat="1" applyBorder="1" applyAlignment="1">
      <alignment/>
    </xf>
    <xf numFmtId="166" fontId="0" fillId="0" borderId="46" xfId="0" applyNumberFormat="1" applyBorder="1" applyAlignment="1">
      <alignment/>
    </xf>
    <xf numFmtId="166" fontId="0" fillId="0" borderId="47" xfId="0" applyNumberFormat="1" applyBorder="1" applyAlignment="1">
      <alignment/>
    </xf>
    <xf numFmtId="166" fontId="0" fillId="0" borderId="48" xfId="0" applyNumberFormat="1" applyBorder="1" applyAlignment="1">
      <alignment/>
    </xf>
    <xf numFmtId="0" fontId="22" fillId="0" borderId="31" xfId="0" applyFont="1" applyFill="1" applyBorder="1" applyAlignment="1">
      <alignment/>
    </xf>
    <xf numFmtId="166" fontId="0" fillId="0" borderId="49" xfId="0" applyNumberFormat="1" applyBorder="1" applyAlignment="1">
      <alignment/>
    </xf>
    <xf numFmtId="166" fontId="0" fillId="0" borderId="50" xfId="0" applyNumberFormat="1" applyBorder="1" applyAlignment="1">
      <alignment/>
    </xf>
    <xf numFmtId="166" fontId="0" fillId="0" borderId="51" xfId="0" applyNumberFormat="1" applyBorder="1" applyAlignment="1">
      <alignment/>
    </xf>
    <xf numFmtId="0" fontId="22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166" fontId="29" fillId="4" borderId="10" xfId="0" applyNumberFormat="1" applyFont="1" applyFill="1" applyBorder="1" applyAlignment="1">
      <alignment horizontal="center" vertical="top" wrapText="1"/>
    </xf>
    <xf numFmtId="166" fontId="29" fillId="4" borderId="10" xfId="0" applyNumberFormat="1" applyFont="1" applyFill="1" applyBorder="1" applyAlignment="1">
      <alignment horizontal="center" vertical="top"/>
    </xf>
    <xf numFmtId="0" fontId="30" fillId="0" borderId="13" xfId="58" applyFont="1" applyFill="1" applyBorder="1" applyAlignment="1">
      <alignment horizontal="left" vertical="center"/>
      <protection/>
    </xf>
    <xf numFmtId="0" fontId="31" fillId="0" borderId="13" xfId="57" applyFont="1" applyBorder="1" applyAlignment="1">
      <alignment vertical="center"/>
      <protection/>
    </xf>
    <xf numFmtId="172" fontId="31" fillId="0" borderId="14" xfId="42" applyNumberFormat="1" applyFont="1" applyFill="1" applyBorder="1" applyAlignment="1" applyProtection="1">
      <alignment horizontal="center"/>
      <protection/>
    </xf>
    <xf numFmtId="0" fontId="31" fillId="0" borderId="28" xfId="0" applyFont="1" applyFill="1" applyBorder="1" applyAlignment="1">
      <alignment horizontal="left"/>
    </xf>
    <xf numFmtId="166" fontId="32" fillId="0" borderId="43" xfId="0" applyNumberFormat="1" applyFont="1" applyBorder="1" applyAlignment="1">
      <alignment/>
    </xf>
    <xf numFmtId="166" fontId="32" fillId="0" borderId="44" xfId="0" applyNumberFormat="1" applyFont="1" applyBorder="1" applyAlignment="1">
      <alignment/>
    </xf>
    <xf numFmtId="166" fontId="32" fillId="0" borderId="45" xfId="0" applyNumberFormat="1" applyFont="1" applyBorder="1" applyAlignment="1">
      <alignment/>
    </xf>
    <xf numFmtId="166" fontId="32" fillId="0" borderId="52" xfId="0" applyNumberFormat="1" applyFont="1" applyBorder="1" applyAlignment="1">
      <alignment/>
    </xf>
    <xf numFmtId="172" fontId="31" fillId="0" borderId="17" xfId="42" applyNumberFormat="1" applyFont="1" applyFill="1" applyBorder="1" applyAlignment="1" applyProtection="1">
      <alignment horizontal="center"/>
      <protection/>
    </xf>
    <xf numFmtId="0" fontId="31" fillId="0" borderId="17" xfId="0" applyFont="1" applyFill="1" applyBorder="1" applyAlignment="1">
      <alignment horizontal="left"/>
    </xf>
    <xf numFmtId="166" fontId="32" fillId="0" borderId="46" xfId="0" applyNumberFormat="1" applyFont="1" applyBorder="1" applyAlignment="1">
      <alignment/>
    </xf>
    <xf numFmtId="166" fontId="32" fillId="0" borderId="47" xfId="0" applyNumberFormat="1" applyFont="1" applyBorder="1" applyAlignment="1">
      <alignment/>
    </xf>
    <xf numFmtId="166" fontId="32" fillId="0" borderId="48" xfId="0" applyNumberFormat="1" applyFont="1" applyBorder="1" applyAlignment="1">
      <alignment/>
    </xf>
    <xf numFmtId="166" fontId="32" fillId="0" borderId="53" xfId="0" applyNumberFormat="1" applyFont="1" applyBorder="1" applyAlignment="1">
      <alignment/>
    </xf>
    <xf numFmtId="166" fontId="32" fillId="0" borderId="0" xfId="0" applyNumberFormat="1" applyFont="1" applyBorder="1" applyAlignment="1">
      <alignment/>
    </xf>
    <xf numFmtId="166" fontId="32" fillId="0" borderId="41" xfId="0" applyNumberFormat="1" applyFont="1" applyBorder="1" applyAlignment="1">
      <alignment horizontal="right"/>
    </xf>
    <xf numFmtId="166" fontId="32" fillId="0" borderId="12" xfId="0" applyNumberFormat="1" applyFont="1" applyBorder="1" applyAlignment="1">
      <alignment/>
    </xf>
    <xf numFmtId="166" fontId="32" fillId="0" borderId="41" xfId="0" applyNumberFormat="1" applyFont="1" applyBorder="1" applyAlignment="1">
      <alignment/>
    </xf>
    <xf numFmtId="166" fontId="32" fillId="0" borderId="41" xfId="0" applyNumberFormat="1" applyFont="1" applyFill="1" applyBorder="1" applyAlignment="1">
      <alignment/>
    </xf>
    <xf numFmtId="0" fontId="31" fillId="0" borderId="29" xfId="0" applyFont="1" applyFill="1" applyBorder="1" applyAlignment="1">
      <alignment horizontal="left"/>
    </xf>
    <xf numFmtId="172" fontId="31" fillId="0" borderId="19" xfId="42" applyNumberFormat="1" applyFont="1" applyFill="1" applyBorder="1" applyAlignment="1" applyProtection="1">
      <alignment horizontal="center"/>
      <protection/>
    </xf>
    <xf numFmtId="0" fontId="31" fillId="0" borderId="31" xfId="0" applyFont="1" applyFill="1" applyBorder="1" applyAlignment="1">
      <alignment horizontal="left"/>
    </xf>
    <xf numFmtId="166" fontId="32" fillId="0" borderId="49" xfId="0" applyNumberFormat="1" applyFont="1" applyBorder="1" applyAlignment="1">
      <alignment/>
    </xf>
    <xf numFmtId="166" fontId="32" fillId="0" borderId="50" xfId="0" applyNumberFormat="1" applyFont="1" applyBorder="1" applyAlignment="1">
      <alignment/>
    </xf>
    <xf numFmtId="166" fontId="32" fillId="0" borderId="51" xfId="0" applyNumberFormat="1" applyFont="1" applyBorder="1" applyAlignment="1">
      <alignment/>
    </xf>
    <xf numFmtId="166" fontId="32" fillId="0" borderId="54" xfId="0" applyNumberFormat="1" applyFont="1" applyBorder="1" applyAlignment="1">
      <alignment/>
    </xf>
    <xf numFmtId="172" fontId="31" fillId="0" borderId="25" xfId="42" applyNumberFormat="1" applyFont="1" applyFill="1" applyBorder="1" applyAlignment="1" applyProtection="1">
      <alignment horizontal="center"/>
      <protection/>
    </xf>
    <xf numFmtId="0" fontId="31" fillId="0" borderId="25" xfId="0" applyFont="1" applyFill="1" applyBorder="1" applyAlignment="1">
      <alignment horizontal="left"/>
    </xf>
    <xf numFmtId="166" fontId="32" fillId="0" borderId="0" xfId="0" applyNumberFormat="1" applyFont="1" applyAlignment="1">
      <alignment/>
    </xf>
    <xf numFmtId="0" fontId="30" fillId="0" borderId="0" xfId="58" applyFont="1" applyFill="1" applyBorder="1" applyAlignment="1">
      <alignment horizontal="left" vertical="center"/>
      <protection/>
    </xf>
    <xf numFmtId="0" fontId="31" fillId="0" borderId="0" xfId="57" applyFont="1" applyFill="1" applyAlignment="1">
      <alignment vertical="center"/>
      <protection/>
    </xf>
    <xf numFmtId="172" fontId="31" fillId="0" borderId="28" xfId="42" applyNumberFormat="1" applyFont="1" applyFill="1" applyBorder="1" applyAlignment="1" applyProtection="1">
      <alignment/>
      <protection/>
    </xf>
    <xf numFmtId="172" fontId="31" fillId="0" borderId="29" xfId="42" applyNumberFormat="1" applyFont="1" applyFill="1" applyBorder="1" applyAlignment="1" applyProtection="1">
      <alignment/>
      <protection/>
    </xf>
    <xf numFmtId="172" fontId="31" fillId="0" borderId="31" xfId="42" applyNumberFormat="1" applyFont="1" applyFill="1" applyBorder="1" applyAlignment="1" applyProtection="1">
      <alignment/>
      <protection/>
    </xf>
    <xf numFmtId="172" fontId="31" fillId="0" borderId="25" xfId="42" applyNumberFormat="1" applyFont="1" applyFill="1" applyBorder="1" applyAlignment="1" applyProtection="1">
      <alignment/>
      <protection/>
    </xf>
    <xf numFmtId="172" fontId="30" fillId="0" borderId="21" xfId="42" applyNumberFormat="1" applyFont="1" applyFill="1" applyBorder="1" applyAlignment="1" applyProtection="1">
      <alignment horizontal="left" vertical="center"/>
      <protection/>
    </xf>
    <xf numFmtId="0" fontId="31" fillId="0" borderId="21" xfId="57" applyFont="1" applyFill="1" applyBorder="1" applyAlignment="1">
      <alignment vertical="center"/>
      <protection/>
    </xf>
    <xf numFmtId="0" fontId="31" fillId="0" borderId="14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0" xfId="57" applyFont="1" applyAlignment="1">
      <alignment vertical="center"/>
      <protection/>
    </xf>
    <xf numFmtId="0" fontId="31" fillId="0" borderId="10" xfId="0" applyFont="1" applyBorder="1" applyAlignment="1">
      <alignment horizontal="center"/>
    </xf>
    <xf numFmtId="172" fontId="31" fillId="0" borderId="11" xfId="42" applyNumberFormat="1" applyFont="1" applyFill="1" applyBorder="1" applyAlignment="1" applyProtection="1">
      <alignment/>
      <protection/>
    </xf>
    <xf numFmtId="166" fontId="32" fillId="0" borderId="10" xfId="0" applyNumberFormat="1" applyFont="1" applyBorder="1" applyAlignment="1">
      <alignment/>
    </xf>
    <xf numFmtId="0" fontId="31" fillId="24" borderId="0" xfId="0" applyFont="1" applyFill="1" applyAlignment="1">
      <alignment horizontal="center"/>
    </xf>
    <xf numFmtId="0" fontId="29" fillId="24" borderId="0" xfId="0" applyFont="1" applyFill="1" applyBorder="1" applyAlignment="1">
      <alignment horizontal="right"/>
    </xf>
    <xf numFmtId="166" fontId="32" fillId="24" borderId="10" xfId="0" applyNumberFormat="1" applyFont="1" applyFill="1" applyBorder="1" applyAlignment="1">
      <alignment/>
    </xf>
    <xf numFmtId="0" fontId="20" fillId="25" borderId="10" xfId="57" applyFont="1" applyFill="1" applyBorder="1" applyAlignment="1">
      <alignment horizontal="center" vertical="center"/>
      <protection/>
    </xf>
    <xf numFmtId="0" fontId="21" fillId="25" borderId="10" xfId="58" applyFont="1" applyFill="1" applyBorder="1" applyAlignment="1">
      <alignment horizontal="center" vertical="center" wrapText="1"/>
      <protection/>
    </xf>
    <xf numFmtId="0" fontId="21" fillId="25" borderId="55" xfId="58" applyNumberFormat="1" applyFont="1" applyFill="1" applyBorder="1" applyAlignment="1">
      <alignment horizontal="center" vertical="center" wrapText="1"/>
      <protection/>
    </xf>
    <xf numFmtId="0" fontId="21" fillId="25" borderId="55" xfId="58" applyFont="1" applyFill="1" applyBorder="1" applyAlignment="1">
      <alignment horizontal="center" vertical="center" wrapText="1"/>
      <protection/>
    </xf>
    <xf numFmtId="165" fontId="20" fillId="26" borderId="56" xfId="0" applyNumberFormat="1" applyFont="1" applyFill="1" applyBorder="1" applyAlignment="1">
      <alignment horizontal="center" vertical="center"/>
    </xf>
    <xf numFmtId="0" fontId="20" fillId="24" borderId="57" xfId="0" applyFont="1" applyFill="1" applyBorder="1" applyAlignment="1">
      <alignment horizontal="right"/>
    </xf>
    <xf numFmtId="0" fontId="20" fillId="25" borderId="55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right"/>
    </xf>
    <xf numFmtId="0" fontId="20" fillId="0" borderId="21" xfId="0" applyFont="1" applyBorder="1" applyAlignment="1">
      <alignment horizontal="left" vertical="center"/>
    </xf>
    <xf numFmtId="0" fontId="20" fillId="25" borderId="11" xfId="0" applyFont="1" applyFill="1" applyBorder="1" applyAlignment="1">
      <alignment vertical="center"/>
    </xf>
    <xf numFmtId="0" fontId="20" fillId="25" borderId="10" xfId="0" applyFont="1" applyFill="1" applyBorder="1" applyAlignment="1">
      <alignment vertical="center"/>
    </xf>
    <xf numFmtId="0" fontId="20" fillId="25" borderId="10" xfId="0" applyFont="1" applyFill="1" applyBorder="1" applyAlignment="1">
      <alignment horizontal="center" vertical="center"/>
    </xf>
    <xf numFmtId="2" fontId="20" fillId="25" borderId="10" xfId="0" applyNumberFormat="1" applyFont="1" applyFill="1" applyBorder="1" applyAlignment="1">
      <alignment horizontal="center" vertical="center"/>
    </xf>
    <xf numFmtId="3" fontId="20" fillId="26" borderId="10" xfId="42" applyNumberFormat="1" applyFont="1" applyFill="1" applyBorder="1" applyAlignment="1" applyProtection="1">
      <alignment horizontal="center" vertical="center"/>
      <protection/>
    </xf>
    <xf numFmtId="0" fontId="25" fillId="0" borderId="38" xfId="56" applyFont="1" applyFill="1" applyBorder="1" applyAlignment="1">
      <alignment vertical="center"/>
      <protection/>
    </xf>
    <xf numFmtId="0" fontId="20" fillId="24" borderId="10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0" borderId="0" xfId="57" applyFont="1" applyBorder="1" applyAlignment="1">
      <alignment vertical="center"/>
      <protection/>
    </xf>
    <xf numFmtId="0" fontId="20" fillId="25" borderId="10" xfId="0" applyFont="1" applyFill="1" applyBorder="1" applyAlignment="1">
      <alignment horizontal="center" wrapText="1"/>
    </xf>
    <xf numFmtId="0" fontId="20" fillId="26" borderId="10" xfId="0" applyFont="1" applyFill="1" applyBorder="1" applyAlignment="1">
      <alignment horizontal="center"/>
    </xf>
    <xf numFmtId="165" fontId="29" fillId="10" borderId="10" xfId="0" applyNumberFormat="1" applyFont="1" applyFill="1" applyBorder="1" applyAlignment="1">
      <alignment horizontal="center" wrapText="1"/>
    </xf>
    <xf numFmtId="165" fontId="29" fillId="10" borderId="10" xfId="0" applyNumberFormat="1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CM Usage Report Jan - Apr 06 (75 sites)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CM Usage Report Jan - Apr 06 (75 sites)" xfId="56"/>
    <cellStyle name="Normal_PQDT Usage Stat Feb - Apr 06" xfId="57"/>
    <cellStyle name="Normal_searches 01" xfId="58"/>
    <cellStyle name="Normal_searches 0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zoomScale="105" zoomScaleNormal="105" workbookViewId="0" topLeftCell="A1">
      <pane xSplit="6" topLeftCell="P1" activePane="topRight" state="frozen"/>
      <selection pane="topLeft" activeCell="A1" sqref="A1"/>
      <selection pane="topRight" activeCell="Q98" sqref="Q98"/>
    </sheetView>
  </sheetViews>
  <sheetFormatPr defaultColWidth="9.140625" defaultRowHeight="12.75"/>
  <cols>
    <col min="1" max="1" width="6.00390625" style="0" customWidth="1"/>
    <col min="2" max="2" width="43.57421875" style="0" customWidth="1"/>
    <col min="5" max="5" width="13.7109375" style="0" customWidth="1"/>
    <col min="6" max="6" width="11.28125" style="0" customWidth="1"/>
  </cols>
  <sheetData>
    <row r="1" spans="1:19" ht="12.75" customHeight="1">
      <c r="A1" s="269" t="s">
        <v>0</v>
      </c>
      <c r="B1" s="270" t="s">
        <v>1</v>
      </c>
      <c r="C1" s="270"/>
      <c r="D1" s="271" t="s">
        <v>2</v>
      </c>
      <c r="E1" s="272" t="s">
        <v>3</v>
      </c>
      <c r="F1" s="272" t="s">
        <v>4</v>
      </c>
      <c r="G1" s="1">
        <v>39753</v>
      </c>
      <c r="H1" s="1">
        <v>39783</v>
      </c>
      <c r="I1" s="1">
        <v>39814</v>
      </c>
      <c r="J1" s="1">
        <v>39845</v>
      </c>
      <c r="K1" s="1">
        <v>39873</v>
      </c>
      <c r="L1" s="1">
        <v>39904</v>
      </c>
      <c r="M1" s="1">
        <v>39934</v>
      </c>
      <c r="N1" s="1">
        <v>39965</v>
      </c>
      <c r="O1" s="1">
        <v>39995</v>
      </c>
      <c r="P1" s="1">
        <v>40026</v>
      </c>
      <c r="Q1" s="1">
        <v>40057</v>
      </c>
      <c r="R1" s="1">
        <v>40087</v>
      </c>
      <c r="S1" s="273" t="s">
        <v>5</v>
      </c>
    </row>
    <row r="2" spans="1:19" ht="12.75">
      <c r="A2" s="269"/>
      <c r="B2" s="270"/>
      <c r="C2" s="270"/>
      <c r="D2" s="271"/>
      <c r="E2" s="271"/>
      <c r="F2" s="271"/>
      <c r="G2" s="2" t="s">
        <v>6</v>
      </c>
      <c r="H2" s="2" t="s">
        <v>6</v>
      </c>
      <c r="I2" s="2" t="s">
        <v>6</v>
      </c>
      <c r="J2" s="2" t="s">
        <v>6</v>
      </c>
      <c r="K2" s="2" t="s">
        <v>6</v>
      </c>
      <c r="L2" s="2" t="s">
        <v>6</v>
      </c>
      <c r="M2" s="2" t="s">
        <v>6</v>
      </c>
      <c r="N2" s="2" t="s">
        <v>6</v>
      </c>
      <c r="O2" s="2" t="s">
        <v>6</v>
      </c>
      <c r="P2" s="2" t="s">
        <v>6</v>
      </c>
      <c r="Q2" s="2" t="s">
        <v>6</v>
      </c>
      <c r="R2" s="3" t="s">
        <v>6</v>
      </c>
      <c r="S2" s="273"/>
    </row>
    <row r="3" spans="1:6" ht="12.75">
      <c r="A3" s="4" t="s">
        <v>7</v>
      </c>
      <c r="B3" s="5"/>
      <c r="C3" s="5"/>
      <c r="D3" s="6"/>
      <c r="E3" s="6"/>
      <c r="F3" s="6"/>
    </row>
    <row r="4" spans="1:19" ht="12.75" customHeight="1">
      <c r="A4" s="7">
        <v>1</v>
      </c>
      <c r="B4" s="8" t="s">
        <v>8</v>
      </c>
      <c r="C4" s="8" t="s">
        <v>9</v>
      </c>
      <c r="D4" s="9">
        <v>73599</v>
      </c>
      <c r="E4" s="10" t="s">
        <v>10</v>
      </c>
      <c r="F4" s="11" t="s">
        <v>11</v>
      </c>
      <c r="G4" s="12">
        <v>1351</v>
      </c>
      <c r="H4" s="13">
        <v>2106</v>
      </c>
      <c r="I4" s="13">
        <f>225+254+234</f>
        <v>713</v>
      </c>
      <c r="J4" s="13">
        <v>1150</v>
      </c>
      <c r="K4" s="13">
        <v>666</v>
      </c>
      <c r="L4" s="13">
        <v>890</v>
      </c>
      <c r="M4" s="13">
        <v>985</v>
      </c>
      <c r="N4" s="13">
        <v>5067</v>
      </c>
      <c r="O4" s="13">
        <v>1949</v>
      </c>
      <c r="P4" s="13">
        <v>859</v>
      </c>
      <c r="Q4" s="13">
        <v>508</v>
      </c>
      <c r="R4" s="13">
        <v>593</v>
      </c>
      <c r="S4" s="13">
        <f aca="true" t="shared" si="0" ref="S4:S27">SUM(G4:R4)</f>
        <v>16837</v>
      </c>
    </row>
    <row r="5" spans="1:19" ht="12.75" customHeight="1">
      <c r="A5" s="14">
        <v>2</v>
      </c>
      <c r="B5" s="15" t="s">
        <v>12</v>
      </c>
      <c r="C5" s="15" t="s">
        <v>13</v>
      </c>
      <c r="D5" s="16">
        <v>55948</v>
      </c>
      <c r="E5" s="17" t="s">
        <v>14</v>
      </c>
      <c r="F5" s="18" t="s">
        <v>11</v>
      </c>
      <c r="G5" s="19">
        <v>11009</v>
      </c>
      <c r="H5" s="20">
        <v>7351</v>
      </c>
      <c r="I5" s="20">
        <f>3006+2984+2991</f>
        <v>8981</v>
      </c>
      <c r="J5" s="20">
        <v>7466</v>
      </c>
      <c r="K5" s="20">
        <v>4914</v>
      </c>
      <c r="L5" s="20">
        <v>5908</v>
      </c>
      <c r="M5" s="20">
        <v>6030</v>
      </c>
      <c r="N5" s="20">
        <v>8863</v>
      </c>
      <c r="O5" s="20">
        <v>8564</v>
      </c>
      <c r="P5" s="20">
        <v>8061</v>
      </c>
      <c r="Q5" s="20">
        <v>5347</v>
      </c>
      <c r="R5" s="20">
        <v>5163</v>
      </c>
      <c r="S5" s="20">
        <f t="shared" si="0"/>
        <v>87657</v>
      </c>
    </row>
    <row r="6" spans="1:19" ht="12.75" customHeight="1">
      <c r="A6" s="14">
        <v>3</v>
      </c>
      <c r="B6" s="15" t="s">
        <v>15</v>
      </c>
      <c r="C6" s="15" t="s">
        <v>16</v>
      </c>
      <c r="D6" s="16">
        <v>23190</v>
      </c>
      <c r="E6" s="21" t="s">
        <v>17</v>
      </c>
      <c r="F6" s="22" t="s">
        <v>11</v>
      </c>
      <c r="G6" s="19">
        <v>19638</v>
      </c>
      <c r="H6" s="20">
        <v>15707</v>
      </c>
      <c r="I6" s="20">
        <f>6830+6842+6884</f>
        <v>20556</v>
      </c>
      <c r="J6" s="20">
        <v>17892</v>
      </c>
      <c r="K6" s="20">
        <v>13337</v>
      </c>
      <c r="L6" s="20">
        <v>8291</v>
      </c>
      <c r="M6" s="20">
        <v>8251</v>
      </c>
      <c r="N6" s="20">
        <v>20717</v>
      </c>
      <c r="O6" s="20">
        <v>19576</v>
      </c>
      <c r="P6" s="20">
        <v>20689</v>
      </c>
      <c r="Q6" s="20">
        <v>15603</v>
      </c>
      <c r="R6" s="20">
        <v>15318</v>
      </c>
      <c r="S6" s="20">
        <f t="shared" si="0"/>
        <v>195575</v>
      </c>
    </row>
    <row r="7" spans="1:19" ht="12.75" customHeight="1">
      <c r="A7" s="14">
        <v>4</v>
      </c>
      <c r="B7" s="15" t="s">
        <v>18</v>
      </c>
      <c r="C7" s="15" t="s">
        <v>19</v>
      </c>
      <c r="D7" s="16">
        <v>67713</v>
      </c>
      <c r="E7" s="21" t="s">
        <v>20</v>
      </c>
      <c r="F7" s="22" t="s">
        <v>11</v>
      </c>
      <c r="G7" s="19">
        <v>5126</v>
      </c>
      <c r="H7" s="20">
        <v>4314</v>
      </c>
      <c r="I7" s="20">
        <f>1898+1912+1918</f>
        <v>5728</v>
      </c>
      <c r="J7" s="20">
        <v>8898</v>
      </c>
      <c r="K7" s="20">
        <v>4953</v>
      </c>
      <c r="L7" s="20">
        <v>3131</v>
      </c>
      <c r="M7" s="20">
        <v>3747</v>
      </c>
      <c r="N7" s="20">
        <v>8921</v>
      </c>
      <c r="O7" s="20">
        <v>7712</v>
      </c>
      <c r="P7" s="20">
        <v>39671</v>
      </c>
      <c r="Q7" s="20">
        <v>14976</v>
      </c>
      <c r="R7" s="20">
        <v>3181</v>
      </c>
      <c r="S7" s="20">
        <f t="shared" si="0"/>
        <v>110358</v>
      </c>
    </row>
    <row r="8" spans="1:19" ht="12.75" customHeight="1">
      <c r="A8" s="14">
        <v>5</v>
      </c>
      <c r="B8" s="15" t="s">
        <v>21</v>
      </c>
      <c r="C8" s="15" t="s">
        <v>22</v>
      </c>
      <c r="D8" s="23">
        <v>59223</v>
      </c>
      <c r="E8" s="17" t="s">
        <v>23</v>
      </c>
      <c r="F8" s="22" t="s">
        <v>11</v>
      </c>
      <c r="G8" s="19">
        <v>9656</v>
      </c>
      <c r="H8" s="20">
        <v>6460</v>
      </c>
      <c r="I8" s="20">
        <f>2853+2851+2852</f>
        <v>8556</v>
      </c>
      <c r="J8" s="20">
        <v>7904</v>
      </c>
      <c r="K8" s="20">
        <v>4542</v>
      </c>
      <c r="L8" s="20">
        <v>4287</v>
      </c>
      <c r="M8" s="20">
        <v>4077</v>
      </c>
      <c r="N8" s="20">
        <v>10082</v>
      </c>
      <c r="O8" s="20">
        <v>9685</v>
      </c>
      <c r="P8" s="20">
        <v>9553</v>
      </c>
      <c r="Q8" s="20">
        <v>8428</v>
      </c>
      <c r="R8" s="20">
        <v>5431</v>
      </c>
      <c r="S8" s="20">
        <f t="shared" si="0"/>
        <v>88661</v>
      </c>
    </row>
    <row r="9" spans="1:19" ht="12.75" customHeight="1">
      <c r="A9" s="14">
        <v>6</v>
      </c>
      <c r="B9" s="15" t="s">
        <v>24</v>
      </c>
      <c r="C9" s="15" t="s">
        <v>25</v>
      </c>
      <c r="D9" s="23">
        <v>73606</v>
      </c>
      <c r="E9" s="17" t="s">
        <v>26</v>
      </c>
      <c r="F9" s="22" t="s">
        <v>11</v>
      </c>
      <c r="G9" s="19">
        <v>437</v>
      </c>
      <c r="H9" s="20">
        <v>354</v>
      </c>
      <c r="I9" s="20">
        <f>280+302+270</f>
        <v>852</v>
      </c>
      <c r="J9" s="20">
        <v>1425</v>
      </c>
      <c r="K9" s="20">
        <v>500</v>
      </c>
      <c r="L9" s="20">
        <v>462</v>
      </c>
      <c r="M9" s="20">
        <v>560</v>
      </c>
      <c r="N9" s="20">
        <v>807</v>
      </c>
      <c r="O9" s="20">
        <v>618</v>
      </c>
      <c r="P9" s="20">
        <v>991</v>
      </c>
      <c r="Q9" s="20">
        <v>2143</v>
      </c>
      <c r="R9" s="20">
        <v>348</v>
      </c>
      <c r="S9" s="20">
        <f t="shared" si="0"/>
        <v>9497</v>
      </c>
    </row>
    <row r="10" spans="1:19" ht="12.75" customHeight="1">
      <c r="A10" s="14">
        <v>7</v>
      </c>
      <c r="B10" s="15" t="s">
        <v>27</v>
      </c>
      <c r="C10" s="15" t="s">
        <v>28</v>
      </c>
      <c r="D10" s="23">
        <v>67986</v>
      </c>
      <c r="E10" s="17" t="s">
        <v>29</v>
      </c>
      <c r="F10" s="22" t="s">
        <v>11</v>
      </c>
      <c r="G10" s="19">
        <v>1562</v>
      </c>
      <c r="H10" s="20">
        <v>1038</v>
      </c>
      <c r="I10" s="20">
        <f>225+229+225</f>
        <v>679</v>
      </c>
      <c r="J10" s="20">
        <v>714</v>
      </c>
      <c r="K10" s="20">
        <v>384</v>
      </c>
      <c r="L10" s="20">
        <v>339</v>
      </c>
      <c r="M10" s="20">
        <v>384</v>
      </c>
      <c r="N10" s="20">
        <v>2338</v>
      </c>
      <c r="O10" s="20">
        <v>2086</v>
      </c>
      <c r="P10" s="20">
        <v>1386</v>
      </c>
      <c r="Q10" s="20">
        <v>1189</v>
      </c>
      <c r="R10" s="20">
        <v>563</v>
      </c>
      <c r="S10" s="20">
        <f t="shared" si="0"/>
        <v>12662</v>
      </c>
    </row>
    <row r="11" spans="1:19" ht="12.75" customHeight="1">
      <c r="A11" s="14">
        <v>8</v>
      </c>
      <c r="B11" s="15" t="s">
        <v>30</v>
      </c>
      <c r="C11" s="15" t="s">
        <v>31</v>
      </c>
      <c r="D11" s="23">
        <v>31705</v>
      </c>
      <c r="E11" s="17" t="s">
        <v>32</v>
      </c>
      <c r="F11" s="22" t="s">
        <v>11</v>
      </c>
      <c r="G11" s="19">
        <v>166</v>
      </c>
      <c r="H11" s="20">
        <v>93</v>
      </c>
      <c r="I11" s="20">
        <f>93+96+93</f>
        <v>282</v>
      </c>
      <c r="J11" s="20">
        <v>101</v>
      </c>
      <c r="K11" s="20">
        <v>244</v>
      </c>
      <c r="L11" s="20">
        <v>499</v>
      </c>
      <c r="M11" s="20">
        <v>647</v>
      </c>
      <c r="N11" s="20">
        <v>2174</v>
      </c>
      <c r="O11" s="20">
        <v>3330</v>
      </c>
      <c r="P11" s="20">
        <v>1507</v>
      </c>
      <c r="Q11" s="20">
        <v>805</v>
      </c>
      <c r="R11" s="20">
        <v>418</v>
      </c>
      <c r="S11" s="20">
        <f t="shared" si="0"/>
        <v>10266</v>
      </c>
    </row>
    <row r="12" spans="1:19" ht="12.75" customHeight="1">
      <c r="A12" s="14">
        <v>9</v>
      </c>
      <c r="B12" s="15" t="s">
        <v>33</v>
      </c>
      <c r="C12" s="15" t="s">
        <v>34</v>
      </c>
      <c r="D12" s="23">
        <v>73607</v>
      </c>
      <c r="E12" s="17" t="s">
        <v>35</v>
      </c>
      <c r="F12" s="14" t="s">
        <v>11</v>
      </c>
      <c r="G12" s="19">
        <v>126</v>
      </c>
      <c r="H12" s="20">
        <v>50</v>
      </c>
      <c r="I12" s="20">
        <f>3+3+3</f>
        <v>9</v>
      </c>
      <c r="J12" s="20">
        <v>25</v>
      </c>
      <c r="K12" s="20">
        <v>42</v>
      </c>
      <c r="L12" s="20">
        <v>69</v>
      </c>
      <c r="M12" s="20">
        <v>252</v>
      </c>
      <c r="N12" s="20">
        <v>287</v>
      </c>
      <c r="O12" s="20">
        <v>1192</v>
      </c>
      <c r="P12" s="20">
        <v>895</v>
      </c>
      <c r="Q12" s="20">
        <v>990</v>
      </c>
      <c r="R12" s="20">
        <v>660</v>
      </c>
      <c r="S12" s="20">
        <f t="shared" si="0"/>
        <v>4597</v>
      </c>
    </row>
    <row r="13" spans="1:19" ht="12.75" customHeight="1">
      <c r="A13" s="14">
        <v>10</v>
      </c>
      <c r="B13" s="15" t="s">
        <v>36</v>
      </c>
      <c r="C13" s="15" t="s">
        <v>37</v>
      </c>
      <c r="D13" s="23">
        <v>64955</v>
      </c>
      <c r="E13" s="17" t="s">
        <v>38</v>
      </c>
      <c r="F13" s="22" t="s">
        <v>11</v>
      </c>
      <c r="G13" s="19">
        <v>478</v>
      </c>
      <c r="H13" s="20">
        <v>974</v>
      </c>
      <c r="I13" s="20">
        <f>549+540+538</f>
        <v>1627</v>
      </c>
      <c r="J13" s="20">
        <v>0</v>
      </c>
      <c r="K13" s="20">
        <v>63</v>
      </c>
      <c r="L13" s="20">
        <v>192</v>
      </c>
      <c r="M13" s="20">
        <v>210</v>
      </c>
      <c r="N13" s="20">
        <v>811</v>
      </c>
      <c r="O13" s="20">
        <v>525</v>
      </c>
      <c r="P13" s="20">
        <v>2883</v>
      </c>
      <c r="Q13" s="20">
        <v>3819</v>
      </c>
      <c r="R13" s="20">
        <v>321</v>
      </c>
      <c r="S13" s="20">
        <f t="shared" si="0"/>
        <v>11903</v>
      </c>
    </row>
    <row r="14" spans="1:19" ht="12.75" customHeight="1">
      <c r="A14" s="14">
        <v>11</v>
      </c>
      <c r="B14" s="15" t="s">
        <v>39</v>
      </c>
      <c r="C14" s="15" t="s">
        <v>40</v>
      </c>
      <c r="D14" s="23">
        <v>73602</v>
      </c>
      <c r="E14" s="17" t="s">
        <v>41</v>
      </c>
      <c r="F14" s="22" t="s">
        <v>11</v>
      </c>
      <c r="G14" s="19">
        <v>8064</v>
      </c>
      <c r="H14" s="20">
        <v>7422</v>
      </c>
      <c r="I14" s="20">
        <f>2449+2545+2460</f>
        <v>7454</v>
      </c>
      <c r="J14" s="20">
        <v>6279</v>
      </c>
      <c r="K14" s="20">
        <v>6133</v>
      </c>
      <c r="L14" s="20">
        <v>5615</v>
      </c>
      <c r="M14" s="20">
        <v>5885</v>
      </c>
      <c r="N14" s="20">
        <v>6503</v>
      </c>
      <c r="O14" s="20">
        <v>5122</v>
      </c>
      <c r="P14" s="20">
        <v>5125</v>
      </c>
      <c r="Q14" s="20">
        <v>5005</v>
      </c>
      <c r="R14" s="20">
        <v>3575</v>
      </c>
      <c r="S14" s="20">
        <f t="shared" si="0"/>
        <v>72182</v>
      </c>
    </row>
    <row r="15" spans="1:19" ht="12.75" customHeight="1">
      <c r="A15" s="14">
        <v>12</v>
      </c>
      <c r="B15" s="15" t="s">
        <v>42</v>
      </c>
      <c r="C15" s="15" t="s">
        <v>43</v>
      </c>
      <c r="D15" s="23">
        <v>60531</v>
      </c>
      <c r="E15" s="17" t="s">
        <v>44</v>
      </c>
      <c r="F15" s="22" t="s">
        <v>11</v>
      </c>
      <c r="G15" s="19">
        <v>11577</v>
      </c>
      <c r="H15" s="20">
        <v>11484</v>
      </c>
      <c r="I15" s="20">
        <f>3000+3022+3129</f>
        <v>9151</v>
      </c>
      <c r="J15" s="20">
        <v>9591</v>
      </c>
      <c r="K15" s="20">
        <v>12190</v>
      </c>
      <c r="L15" s="20">
        <v>9348</v>
      </c>
      <c r="M15" s="20">
        <v>6893</v>
      </c>
      <c r="N15" s="20">
        <v>11674</v>
      </c>
      <c r="O15" s="20">
        <v>10701</v>
      </c>
      <c r="P15" s="20">
        <v>11916</v>
      </c>
      <c r="Q15" s="20">
        <v>9698</v>
      </c>
      <c r="R15" s="20">
        <v>10093</v>
      </c>
      <c r="S15" s="20">
        <f t="shared" si="0"/>
        <v>124316</v>
      </c>
    </row>
    <row r="16" spans="1:19" ht="12.75" customHeight="1">
      <c r="A16" s="14">
        <v>13</v>
      </c>
      <c r="B16" s="15" t="s">
        <v>45</v>
      </c>
      <c r="C16" s="15" t="s">
        <v>46</v>
      </c>
      <c r="D16" s="23">
        <v>71843</v>
      </c>
      <c r="E16" s="21" t="s">
        <v>47</v>
      </c>
      <c r="F16" s="22" t="s">
        <v>11</v>
      </c>
      <c r="G16" s="19">
        <v>2049</v>
      </c>
      <c r="H16" s="20">
        <v>906</v>
      </c>
      <c r="I16" s="20">
        <f>315+336+305</f>
        <v>956</v>
      </c>
      <c r="J16" s="20">
        <v>598</v>
      </c>
      <c r="K16" s="20">
        <v>1816</v>
      </c>
      <c r="L16" s="20">
        <v>667</v>
      </c>
      <c r="M16" s="20">
        <v>660</v>
      </c>
      <c r="N16" s="20">
        <v>838</v>
      </c>
      <c r="O16" s="20">
        <v>648</v>
      </c>
      <c r="P16" s="20">
        <v>937</v>
      </c>
      <c r="Q16" s="20">
        <v>3520</v>
      </c>
      <c r="R16" s="20">
        <v>2912</v>
      </c>
      <c r="S16" s="20">
        <f t="shared" si="0"/>
        <v>16507</v>
      </c>
    </row>
    <row r="17" spans="1:19" ht="12.75" customHeight="1">
      <c r="A17" s="14">
        <v>14</v>
      </c>
      <c r="B17" s="15" t="s">
        <v>48</v>
      </c>
      <c r="C17" s="15" t="s">
        <v>49</v>
      </c>
      <c r="D17" s="23">
        <v>73608</v>
      </c>
      <c r="E17" s="21" t="s">
        <v>50</v>
      </c>
      <c r="F17" s="22" t="s">
        <v>11</v>
      </c>
      <c r="G17" s="19">
        <v>7163</v>
      </c>
      <c r="H17" s="20">
        <v>7317</v>
      </c>
      <c r="I17" s="20">
        <f>1814+1822+1807</f>
        <v>5443</v>
      </c>
      <c r="J17" s="20">
        <v>5721</v>
      </c>
      <c r="K17" s="20">
        <v>4424</v>
      </c>
      <c r="L17" s="20">
        <v>3405</v>
      </c>
      <c r="M17" s="20">
        <v>3622</v>
      </c>
      <c r="N17" s="20">
        <v>8972</v>
      </c>
      <c r="O17" s="20">
        <v>9285</v>
      </c>
      <c r="P17" s="20">
        <v>7358</v>
      </c>
      <c r="Q17" s="20">
        <v>8789</v>
      </c>
      <c r="R17" s="20">
        <v>4757</v>
      </c>
      <c r="S17" s="20">
        <f t="shared" si="0"/>
        <v>76256</v>
      </c>
    </row>
    <row r="18" spans="1:19" ht="12.75" customHeight="1">
      <c r="A18" s="14">
        <v>15</v>
      </c>
      <c r="B18" s="15" t="s">
        <v>51</v>
      </c>
      <c r="C18" s="15" t="s">
        <v>52</v>
      </c>
      <c r="D18" s="23">
        <v>59222</v>
      </c>
      <c r="E18" s="17" t="s">
        <v>53</v>
      </c>
      <c r="F18" s="22" t="s">
        <v>11</v>
      </c>
      <c r="G18" s="19">
        <v>3095</v>
      </c>
      <c r="H18" s="20">
        <v>2749</v>
      </c>
      <c r="I18" s="20">
        <f>711+720+722</f>
        <v>2153</v>
      </c>
      <c r="J18" s="20">
        <v>3600</v>
      </c>
      <c r="K18" s="20">
        <v>2112</v>
      </c>
      <c r="L18" s="20">
        <v>2174</v>
      </c>
      <c r="M18" s="20">
        <v>1635</v>
      </c>
      <c r="N18" s="20">
        <v>4816</v>
      </c>
      <c r="O18" s="20">
        <v>3136</v>
      </c>
      <c r="P18" s="20">
        <v>3066</v>
      </c>
      <c r="Q18" s="20">
        <v>2283</v>
      </c>
      <c r="R18" s="20">
        <v>1773</v>
      </c>
      <c r="S18" s="20">
        <f t="shared" si="0"/>
        <v>32592</v>
      </c>
    </row>
    <row r="19" spans="1:19" ht="12.75" customHeight="1">
      <c r="A19" s="14">
        <v>16</v>
      </c>
      <c r="B19" s="15" t="s">
        <v>54</v>
      </c>
      <c r="C19" s="15" t="s">
        <v>55</v>
      </c>
      <c r="D19" s="23">
        <v>73600</v>
      </c>
      <c r="E19" s="21" t="s">
        <v>56</v>
      </c>
      <c r="F19" s="22" t="s">
        <v>11</v>
      </c>
      <c r="G19" s="19">
        <v>1862</v>
      </c>
      <c r="H19" s="20">
        <v>2764</v>
      </c>
      <c r="I19" s="20">
        <f>1183+2042+1078</f>
        <v>4303</v>
      </c>
      <c r="J19" s="20">
        <v>9441</v>
      </c>
      <c r="K19" s="20">
        <v>5411</v>
      </c>
      <c r="L19" s="20">
        <v>2625</v>
      </c>
      <c r="M19" s="20">
        <v>3160</v>
      </c>
      <c r="N19" s="20">
        <v>5167</v>
      </c>
      <c r="O19" s="20">
        <v>4148</v>
      </c>
      <c r="P19" s="20">
        <v>3302</v>
      </c>
      <c r="Q19" s="20">
        <v>5117</v>
      </c>
      <c r="R19" s="20">
        <v>3563</v>
      </c>
      <c r="S19" s="20">
        <f t="shared" si="0"/>
        <v>50863</v>
      </c>
    </row>
    <row r="20" spans="1:19" ht="12.75" customHeight="1">
      <c r="A20" s="14">
        <v>17</v>
      </c>
      <c r="B20" s="15" t="s">
        <v>57</v>
      </c>
      <c r="C20" s="15" t="s">
        <v>58</v>
      </c>
      <c r="D20" s="23">
        <v>73601</v>
      </c>
      <c r="E20" s="17" t="s">
        <v>59</v>
      </c>
      <c r="F20" s="22" t="s">
        <v>11</v>
      </c>
      <c r="G20" s="19">
        <v>561</v>
      </c>
      <c r="H20" s="20">
        <v>162</v>
      </c>
      <c r="I20" s="20">
        <f>402+400+401</f>
        <v>1203</v>
      </c>
      <c r="J20" s="20">
        <v>1506</v>
      </c>
      <c r="K20" s="20">
        <v>591</v>
      </c>
      <c r="L20" s="20">
        <v>263</v>
      </c>
      <c r="M20" s="20">
        <v>515</v>
      </c>
      <c r="N20" s="20">
        <v>3031</v>
      </c>
      <c r="O20" s="20">
        <v>2117</v>
      </c>
      <c r="P20" s="20">
        <v>1839</v>
      </c>
      <c r="Q20" s="20">
        <v>753</v>
      </c>
      <c r="R20" s="20">
        <v>192</v>
      </c>
      <c r="S20" s="20">
        <f t="shared" si="0"/>
        <v>12733</v>
      </c>
    </row>
    <row r="21" spans="1:19" ht="12.75" customHeight="1">
      <c r="A21" s="14">
        <v>18</v>
      </c>
      <c r="B21" s="15" t="s">
        <v>60</v>
      </c>
      <c r="C21" s="15" t="s">
        <v>61</v>
      </c>
      <c r="D21" s="23">
        <v>61839</v>
      </c>
      <c r="E21" s="17" t="s">
        <v>62</v>
      </c>
      <c r="F21" s="24" t="s">
        <v>11</v>
      </c>
      <c r="G21" s="19">
        <v>2394</v>
      </c>
      <c r="H21" s="20">
        <v>2704</v>
      </c>
      <c r="I21" s="20">
        <f>1420+1454+1595</f>
        <v>4469</v>
      </c>
      <c r="J21" s="20">
        <v>3497</v>
      </c>
      <c r="K21" s="20">
        <v>2754</v>
      </c>
      <c r="L21" s="20">
        <v>1534</v>
      </c>
      <c r="M21" s="20">
        <v>976</v>
      </c>
      <c r="N21" s="20">
        <v>4133</v>
      </c>
      <c r="O21" s="20">
        <v>7059</v>
      </c>
      <c r="P21" s="20">
        <v>4566</v>
      </c>
      <c r="Q21" s="20">
        <v>8825</v>
      </c>
      <c r="R21" s="20">
        <v>2470</v>
      </c>
      <c r="S21" s="20">
        <f t="shared" si="0"/>
        <v>45381</v>
      </c>
    </row>
    <row r="22" spans="1:19" ht="12.75" customHeight="1">
      <c r="A22" s="14">
        <v>19</v>
      </c>
      <c r="B22" s="15" t="s">
        <v>63</v>
      </c>
      <c r="C22" s="15" t="s">
        <v>64</v>
      </c>
      <c r="D22" s="23">
        <v>61840</v>
      </c>
      <c r="E22" s="25" t="s">
        <v>65</v>
      </c>
      <c r="F22" s="24" t="s">
        <v>11</v>
      </c>
      <c r="G22" s="19">
        <v>1029</v>
      </c>
      <c r="H22" s="20">
        <v>257</v>
      </c>
      <c r="I22" s="20">
        <f>119+118+118</f>
        <v>355</v>
      </c>
      <c r="J22" s="20">
        <v>435</v>
      </c>
      <c r="K22" s="20">
        <v>192</v>
      </c>
      <c r="L22" s="20">
        <v>298</v>
      </c>
      <c r="M22" s="20">
        <v>228</v>
      </c>
      <c r="N22" s="20">
        <v>351</v>
      </c>
      <c r="O22" s="20">
        <v>477</v>
      </c>
      <c r="P22" s="20">
        <v>563</v>
      </c>
      <c r="Q22" s="20">
        <v>572</v>
      </c>
      <c r="R22" s="20">
        <v>491</v>
      </c>
      <c r="S22" s="20">
        <f t="shared" si="0"/>
        <v>5248</v>
      </c>
    </row>
    <row r="23" spans="1:19" ht="12.75" customHeight="1">
      <c r="A23" s="14">
        <v>20</v>
      </c>
      <c r="B23" s="15" t="s">
        <v>66</v>
      </c>
      <c r="C23" s="15" t="s">
        <v>67</v>
      </c>
      <c r="D23" s="23">
        <v>69072</v>
      </c>
      <c r="E23" s="21" t="s">
        <v>68</v>
      </c>
      <c r="F23" s="22" t="s">
        <v>11</v>
      </c>
      <c r="G23" s="19">
        <v>966</v>
      </c>
      <c r="H23" s="20">
        <v>274</v>
      </c>
      <c r="I23" s="20">
        <f>250+250+250</f>
        <v>750</v>
      </c>
      <c r="J23" s="20">
        <v>915</v>
      </c>
      <c r="K23" s="20">
        <v>1265</v>
      </c>
      <c r="L23" s="20">
        <v>830</v>
      </c>
      <c r="M23" s="20">
        <v>888</v>
      </c>
      <c r="N23" s="20">
        <v>2871</v>
      </c>
      <c r="O23" s="20">
        <v>1619</v>
      </c>
      <c r="P23" s="20">
        <v>1168</v>
      </c>
      <c r="Q23" s="20">
        <v>838</v>
      </c>
      <c r="R23" s="20">
        <v>1262</v>
      </c>
      <c r="S23" s="20">
        <f t="shared" si="0"/>
        <v>13646</v>
      </c>
    </row>
    <row r="24" spans="1:19" ht="12.75" customHeight="1">
      <c r="A24" s="14">
        <v>21</v>
      </c>
      <c r="B24" s="15" t="s">
        <v>69</v>
      </c>
      <c r="C24" s="15" t="s">
        <v>70</v>
      </c>
      <c r="D24" s="23">
        <v>73598</v>
      </c>
      <c r="E24" s="17" t="s">
        <v>71</v>
      </c>
      <c r="F24" s="22" t="s">
        <v>11</v>
      </c>
      <c r="G24" s="19">
        <v>543</v>
      </c>
      <c r="H24" s="20">
        <v>312</v>
      </c>
      <c r="I24" s="20">
        <f>96+101+96</f>
        <v>293</v>
      </c>
      <c r="J24" s="20">
        <v>995</v>
      </c>
      <c r="K24" s="20">
        <v>153</v>
      </c>
      <c r="L24" s="20">
        <v>1437</v>
      </c>
      <c r="M24" s="20">
        <v>315</v>
      </c>
      <c r="N24" s="20">
        <v>1801</v>
      </c>
      <c r="O24" s="20">
        <v>956</v>
      </c>
      <c r="P24" s="20">
        <v>405</v>
      </c>
      <c r="Q24" s="20">
        <v>373</v>
      </c>
      <c r="R24" s="20">
        <v>432</v>
      </c>
      <c r="S24" s="20">
        <f t="shared" si="0"/>
        <v>8015</v>
      </c>
    </row>
    <row r="25" spans="1:19" ht="12.75" customHeight="1">
      <c r="A25" s="14">
        <v>22</v>
      </c>
      <c r="B25" s="15" t="s">
        <v>72</v>
      </c>
      <c r="C25" s="15" t="s">
        <v>73</v>
      </c>
      <c r="D25" s="23">
        <v>65273</v>
      </c>
      <c r="E25" s="21" t="s">
        <v>74</v>
      </c>
      <c r="F25" s="22" t="s">
        <v>11</v>
      </c>
      <c r="G25" s="19">
        <v>1220</v>
      </c>
      <c r="H25" s="20">
        <v>8369</v>
      </c>
      <c r="I25" s="20">
        <f>3049+3045+3024</f>
        <v>9118</v>
      </c>
      <c r="J25" s="20">
        <v>10390</v>
      </c>
      <c r="K25" s="20">
        <v>9342</v>
      </c>
      <c r="L25" s="20">
        <v>5549</v>
      </c>
      <c r="M25" s="20">
        <v>10144</v>
      </c>
      <c r="N25" s="20">
        <v>13118</v>
      </c>
      <c r="O25" s="20">
        <v>11904</v>
      </c>
      <c r="P25" s="20">
        <v>12200</v>
      </c>
      <c r="Q25" s="20">
        <v>10178</v>
      </c>
      <c r="R25" s="20">
        <v>9020</v>
      </c>
      <c r="S25" s="20">
        <f t="shared" si="0"/>
        <v>110552</v>
      </c>
    </row>
    <row r="26" spans="1:19" ht="12.75" customHeight="1">
      <c r="A26" s="14">
        <v>23</v>
      </c>
      <c r="B26" s="15" t="s">
        <v>75</v>
      </c>
      <c r="C26" s="15" t="s">
        <v>76</v>
      </c>
      <c r="D26" s="23">
        <v>73605</v>
      </c>
      <c r="E26" s="17" t="s">
        <v>77</v>
      </c>
      <c r="F26" s="22" t="s">
        <v>11</v>
      </c>
      <c r="G26" s="19">
        <v>759</v>
      </c>
      <c r="H26" s="20">
        <v>687</v>
      </c>
      <c r="I26" s="20">
        <f>136+136+136</f>
        <v>408</v>
      </c>
      <c r="J26" s="20">
        <v>207</v>
      </c>
      <c r="K26" s="20">
        <v>282</v>
      </c>
      <c r="L26" s="20">
        <v>179</v>
      </c>
      <c r="M26" s="20">
        <v>423</v>
      </c>
      <c r="N26" s="20">
        <v>3325</v>
      </c>
      <c r="O26" s="20">
        <v>1113</v>
      </c>
      <c r="P26" s="20">
        <v>3506</v>
      </c>
      <c r="Q26" s="20">
        <v>2030</v>
      </c>
      <c r="R26" s="20">
        <v>802</v>
      </c>
      <c r="S26" s="20">
        <f t="shared" si="0"/>
        <v>13721</v>
      </c>
    </row>
    <row r="27" spans="1:19" ht="12.75" customHeight="1">
      <c r="A27" s="26">
        <v>24</v>
      </c>
      <c r="B27" s="27" t="s">
        <v>78</v>
      </c>
      <c r="C27" s="27" t="s">
        <v>79</v>
      </c>
      <c r="D27" s="28">
        <v>55067</v>
      </c>
      <c r="E27" s="29" t="s">
        <v>80</v>
      </c>
      <c r="F27" s="30" t="s">
        <v>11</v>
      </c>
      <c r="G27" s="31">
        <v>534</v>
      </c>
      <c r="H27" s="32">
        <v>277</v>
      </c>
      <c r="I27" s="32">
        <f>1102+1042+1021</f>
        <v>3165</v>
      </c>
      <c r="J27" s="32">
        <v>795</v>
      </c>
      <c r="K27" s="32">
        <v>446</v>
      </c>
      <c r="L27" s="32">
        <v>101</v>
      </c>
      <c r="M27" s="32">
        <v>494</v>
      </c>
      <c r="N27" s="32">
        <v>1169</v>
      </c>
      <c r="O27" s="32">
        <v>968</v>
      </c>
      <c r="P27" s="32">
        <v>932</v>
      </c>
      <c r="Q27" s="32">
        <v>1257</v>
      </c>
      <c r="R27" s="32">
        <v>648</v>
      </c>
      <c r="S27" s="32">
        <f t="shared" si="0"/>
        <v>10786</v>
      </c>
    </row>
    <row r="28" spans="1:19" ht="12.75">
      <c r="A28" s="33"/>
      <c r="B28" s="34"/>
      <c r="C28" s="34"/>
      <c r="D28" s="35"/>
      <c r="E28" s="36"/>
      <c r="F28" s="37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ht="12.75">
      <c r="A29" s="4" t="s">
        <v>81</v>
      </c>
      <c r="B29" s="5"/>
      <c r="C29" s="39"/>
      <c r="D29" s="40"/>
      <c r="E29" s="40"/>
      <c r="F29" s="40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ht="12.75">
      <c r="A30" s="7">
        <v>1</v>
      </c>
      <c r="B30" s="8" t="s">
        <v>82</v>
      </c>
      <c r="C30" s="41" t="s">
        <v>83</v>
      </c>
      <c r="D30" s="42">
        <v>105287</v>
      </c>
      <c r="E30" s="10" t="s">
        <v>84</v>
      </c>
      <c r="F30" s="43" t="s">
        <v>11</v>
      </c>
      <c r="G30" s="12">
        <v>623</v>
      </c>
      <c r="H30" s="13">
        <v>36</v>
      </c>
      <c r="I30" s="13">
        <f>465+371+374</f>
        <v>1210</v>
      </c>
      <c r="J30" s="13">
        <v>226</v>
      </c>
      <c r="K30" s="13">
        <v>31</v>
      </c>
      <c r="L30" s="13">
        <v>14</v>
      </c>
      <c r="M30" s="13">
        <v>324</v>
      </c>
      <c r="N30" s="13">
        <v>140</v>
      </c>
      <c r="O30" s="13">
        <v>217</v>
      </c>
      <c r="P30" s="13">
        <v>171</v>
      </c>
      <c r="Q30" s="13">
        <v>117</v>
      </c>
      <c r="R30" s="13">
        <v>4</v>
      </c>
      <c r="S30" s="13">
        <f aca="true" t="shared" si="1" ref="S30:S70">SUM(G30:R30)</f>
        <v>3113</v>
      </c>
    </row>
    <row r="31" spans="1:19" ht="12.75">
      <c r="A31" s="44">
        <v>2</v>
      </c>
      <c r="B31" s="15" t="s">
        <v>85</v>
      </c>
      <c r="C31" s="15" t="s">
        <v>86</v>
      </c>
      <c r="D31" s="45">
        <v>106492</v>
      </c>
      <c r="E31" s="46" t="s">
        <v>87</v>
      </c>
      <c r="F31" s="44" t="s">
        <v>11</v>
      </c>
      <c r="G31" s="19">
        <v>270</v>
      </c>
      <c r="H31" s="20">
        <v>126</v>
      </c>
      <c r="I31" s="20">
        <f>66+66+66</f>
        <v>198</v>
      </c>
      <c r="J31" s="20">
        <v>201</v>
      </c>
      <c r="K31" s="20">
        <v>486</v>
      </c>
      <c r="L31" s="20">
        <v>2536</v>
      </c>
      <c r="M31" s="20">
        <v>1113</v>
      </c>
      <c r="N31" s="20">
        <v>273</v>
      </c>
      <c r="O31" s="20">
        <v>210</v>
      </c>
      <c r="P31" s="20">
        <v>231</v>
      </c>
      <c r="Q31" s="20">
        <v>191</v>
      </c>
      <c r="R31" s="20">
        <v>232</v>
      </c>
      <c r="S31" s="20">
        <f t="shared" si="1"/>
        <v>6067</v>
      </c>
    </row>
    <row r="32" spans="1:19" ht="12.75">
      <c r="A32" s="44">
        <v>3</v>
      </c>
      <c r="B32" s="15" t="s">
        <v>88</v>
      </c>
      <c r="C32" s="15" t="s">
        <v>89</v>
      </c>
      <c r="D32" s="23">
        <v>106493</v>
      </c>
      <c r="E32" s="17" t="s">
        <v>90</v>
      </c>
      <c r="F32" s="14" t="s">
        <v>11</v>
      </c>
      <c r="G32" s="19">
        <v>3</v>
      </c>
      <c r="H32" s="20">
        <v>3</v>
      </c>
      <c r="I32" s="20">
        <f>28+23+23</f>
        <v>74</v>
      </c>
      <c r="J32" s="20">
        <v>57</v>
      </c>
      <c r="K32" s="20">
        <v>3</v>
      </c>
      <c r="L32" s="20">
        <v>6</v>
      </c>
      <c r="M32" s="20">
        <v>36</v>
      </c>
      <c r="N32" s="20">
        <v>30</v>
      </c>
      <c r="O32" s="20">
        <v>57</v>
      </c>
      <c r="P32" s="20">
        <v>3</v>
      </c>
      <c r="Q32" s="20">
        <v>0</v>
      </c>
      <c r="R32" s="20">
        <v>0</v>
      </c>
      <c r="S32" s="20">
        <f t="shared" si="1"/>
        <v>272</v>
      </c>
    </row>
    <row r="33" spans="1:19" ht="12.75">
      <c r="A33" s="44">
        <v>4</v>
      </c>
      <c r="B33" s="15" t="s">
        <v>91</v>
      </c>
      <c r="C33" s="15" t="s">
        <v>92</v>
      </c>
      <c r="D33" s="45">
        <v>105286</v>
      </c>
      <c r="E33" s="46" t="s">
        <v>93</v>
      </c>
      <c r="F33" s="44" t="s">
        <v>11</v>
      </c>
      <c r="G33" s="19">
        <v>716</v>
      </c>
      <c r="H33" s="20">
        <v>1283</v>
      </c>
      <c r="I33" s="20">
        <f>241+239+243</f>
        <v>723</v>
      </c>
      <c r="J33" s="20">
        <v>1107</v>
      </c>
      <c r="K33" s="20">
        <v>407</v>
      </c>
      <c r="L33" s="20">
        <v>449</v>
      </c>
      <c r="M33" s="20">
        <v>237</v>
      </c>
      <c r="N33" s="20">
        <v>137</v>
      </c>
      <c r="O33" s="20">
        <v>1126</v>
      </c>
      <c r="P33" s="20">
        <v>2713</v>
      </c>
      <c r="Q33" s="20">
        <v>2975</v>
      </c>
      <c r="R33" s="20">
        <v>385</v>
      </c>
      <c r="S33" s="20">
        <f t="shared" si="1"/>
        <v>12258</v>
      </c>
    </row>
    <row r="34" spans="1:19" ht="12.75">
      <c r="A34" s="44">
        <v>5</v>
      </c>
      <c r="B34" s="15" t="s">
        <v>94</v>
      </c>
      <c r="C34" s="15" t="s">
        <v>95</v>
      </c>
      <c r="D34" s="45">
        <v>106494</v>
      </c>
      <c r="E34" s="46" t="s">
        <v>96</v>
      </c>
      <c r="F34" s="44" t="s">
        <v>11</v>
      </c>
      <c r="G34" s="19">
        <v>51</v>
      </c>
      <c r="H34" s="20">
        <v>12</v>
      </c>
      <c r="I34" s="20">
        <f>37+37+37</f>
        <v>111</v>
      </c>
      <c r="J34" s="20">
        <v>96</v>
      </c>
      <c r="K34" s="20">
        <v>6</v>
      </c>
      <c r="L34" s="20">
        <v>0</v>
      </c>
      <c r="M34" s="20">
        <v>64</v>
      </c>
      <c r="N34" s="20">
        <v>171</v>
      </c>
      <c r="O34" s="20">
        <v>107</v>
      </c>
      <c r="P34" s="20">
        <v>1462</v>
      </c>
      <c r="Q34" s="20">
        <v>314</v>
      </c>
      <c r="R34" s="20">
        <v>24</v>
      </c>
      <c r="S34" s="20">
        <f t="shared" si="1"/>
        <v>2418</v>
      </c>
    </row>
    <row r="35" spans="1:19" ht="12.75">
      <c r="A35" s="44">
        <v>6</v>
      </c>
      <c r="B35" s="15" t="s">
        <v>97</v>
      </c>
      <c r="C35" s="15" t="s">
        <v>98</v>
      </c>
      <c r="D35" s="45">
        <v>106541</v>
      </c>
      <c r="E35" s="46" t="s">
        <v>99</v>
      </c>
      <c r="F35" s="44" t="s">
        <v>11</v>
      </c>
      <c r="G35" s="19">
        <v>162</v>
      </c>
      <c r="H35" s="20">
        <v>81</v>
      </c>
      <c r="I35" s="20">
        <f>27+27+27</f>
        <v>81</v>
      </c>
      <c r="J35" s="20">
        <v>36</v>
      </c>
      <c r="K35" s="20">
        <v>27</v>
      </c>
      <c r="L35" s="20">
        <v>3</v>
      </c>
      <c r="M35" s="20">
        <v>6</v>
      </c>
      <c r="N35" s="20">
        <v>244</v>
      </c>
      <c r="O35" s="20">
        <v>66</v>
      </c>
      <c r="P35" s="20">
        <v>27</v>
      </c>
      <c r="Q35" s="20">
        <v>15</v>
      </c>
      <c r="R35" s="20">
        <v>300</v>
      </c>
      <c r="S35" s="20">
        <f t="shared" si="1"/>
        <v>1048</v>
      </c>
    </row>
    <row r="36" spans="1:19" ht="12.75">
      <c r="A36" s="44">
        <v>7</v>
      </c>
      <c r="B36" s="15" t="s">
        <v>100</v>
      </c>
      <c r="C36" s="15" t="s">
        <v>101</v>
      </c>
      <c r="D36" s="45">
        <v>106496</v>
      </c>
      <c r="E36" s="46" t="s">
        <v>102</v>
      </c>
      <c r="F36" s="44" t="s">
        <v>11</v>
      </c>
      <c r="G36" s="19">
        <v>258</v>
      </c>
      <c r="H36" s="20">
        <v>54</v>
      </c>
      <c r="I36" s="20">
        <f>58+58+58</f>
        <v>174</v>
      </c>
      <c r="J36" s="20">
        <v>6</v>
      </c>
      <c r="K36" s="20">
        <v>18</v>
      </c>
      <c r="L36" s="20">
        <v>60</v>
      </c>
      <c r="M36" s="20">
        <v>66</v>
      </c>
      <c r="N36" s="20">
        <v>146</v>
      </c>
      <c r="O36" s="20">
        <v>166</v>
      </c>
      <c r="P36" s="20">
        <v>411</v>
      </c>
      <c r="Q36" s="20">
        <v>165</v>
      </c>
      <c r="R36" s="20">
        <v>247</v>
      </c>
      <c r="S36" s="20">
        <f t="shared" si="1"/>
        <v>1771</v>
      </c>
    </row>
    <row r="37" spans="1:19" ht="12.75">
      <c r="A37" s="44">
        <v>8</v>
      </c>
      <c r="B37" s="15" t="s">
        <v>103</v>
      </c>
      <c r="C37" s="15" t="s">
        <v>104</v>
      </c>
      <c r="D37" s="45">
        <v>106497</v>
      </c>
      <c r="E37" s="46" t="s">
        <v>105</v>
      </c>
      <c r="F37" s="44" t="s">
        <v>11</v>
      </c>
      <c r="G37" s="19">
        <v>15</v>
      </c>
      <c r="H37" s="20">
        <v>0</v>
      </c>
      <c r="I37" s="20">
        <v>0</v>
      </c>
      <c r="J37" s="20">
        <v>0</v>
      </c>
      <c r="K37" s="20">
        <v>12</v>
      </c>
      <c r="L37" s="20">
        <v>0</v>
      </c>
      <c r="M37" s="20">
        <v>48</v>
      </c>
      <c r="N37" s="20">
        <v>6</v>
      </c>
      <c r="O37" s="20">
        <v>102</v>
      </c>
      <c r="P37" s="20">
        <v>9</v>
      </c>
      <c r="Q37" s="20">
        <v>0</v>
      </c>
      <c r="R37" s="20">
        <v>6</v>
      </c>
      <c r="S37" s="20">
        <f t="shared" si="1"/>
        <v>198</v>
      </c>
    </row>
    <row r="38" spans="1:19" ht="12.75">
      <c r="A38" s="44">
        <v>9</v>
      </c>
      <c r="B38" s="15" t="s">
        <v>106</v>
      </c>
      <c r="C38" s="15" t="s">
        <v>107</v>
      </c>
      <c r="D38" s="45">
        <v>106498</v>
      </c>
      <c r="E38" s="46" t="s">
        <v>108</v>
      </c>
      <c r="F38" s="44" t="s">
        <v>11</v>
      </c>
      <c r="G38" s="19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36</v>
      </c>
      <c r="P38" s="20">
        <v>24930</v>
      </c>
      <c r="Q38" s="20">
        <v>35703</v>
      </c>
      <c r="R38" s="20">
        <v>12291</v>
      </c>
      <c r="S38" s="20">
        <f t="shared" si="1"/>
        <v>72960</v>
      </c>
    </row>
    <row r="39" spans="1:19" ht="12.75">
      <c r="A39" s="44">
        <v>10</v>
      </c>
      <c r="B39" s="15" t="s">
        <v>109</v>
      </c>
      <c r="C39" s="15" t="s">
        <v>110</v>
      </c>
      <c r="D39" s="45">
        <v>106499</v>
      </c>
      <c r="E39" s="46" t="s">
        <v>111</v>
      </c>
      <c r="F39" s="44" t="s">
        <v>11</v>
      </c>
      <c r="G39" s="19">
        <v>182</v>
      </c>
      <c r="H39" s="20">
        <v>39</v>
      </c>
      <c r="I39" s="20">
        <f>1+1+1</f>
        <v>3</v>
      </c>
      <c r="J39" s="20">
        <v>189</v>
      </c>
      <c r="K39" s="20">
        <v>132</v>
      </c>
      <c r="L39" s="20">
        <v>51</v>
      </c>
      <c r="M39" s="20">
        <v>54</v>
      </c>
      <c r="N39" s="20">
        <v>24</v>
      </c>
      <c r="O39" s="20">
        <v>6</v>
      </c>
      <c r="P39" s="20">
        <v>72</v>
      </c>
      <c r="Q39" s="20">
        <v>63</v>
      </c>
      <c r="R39" s="20">
        <v>0</v>
      </c>
      <c r="S39" s="20">
        <f t="shared" si="1"/>
        <v>815</v>
      </c>
    </row>
    <row r="40" spans="1:19" ht="12.75">
      <c r="A40" s="44">
        <v>11</v>
      </c>
      <c r="B40" s="15" t="s">
        <v>112</v>
      </c>
      <c r="C40" s="15" t="s">
        <v>113</v>
      </c>
      <c r="D40" s="45">
        <v>106501</v>
      </c>
      <c r="E40" s="46" t="s">
        <v>114</v>
      </c>
      <c r="F40" s="44" t="s">
        <v>11</v>
      </c>
      <c r="G40" s="19">
        <v>6</v>
      </c>
      <c r="H40" s="20">
        <v>6</v>
      </c>
      <c r="I40" s="20">
        <f>8+8+8</f>
        <v>24</v>
      </c>
      <c r="J40" s="20">
        <v>13</v>
      </c>
      <c r="K40" s="20">
        <v>15</v>
      </c>
      <c r="L40" s="20">
        <v>9</v>
      </c>
      <c r="M40" s="20">
        <v>18</v>
      </c>
      <c r="N40" s="20">
        <v>30</v>
      </c>
      <c r="O40" s="20">
        <v>88</v>
      </c>
      <c r="P40" s="20">
        <v>15</v>
      </c>
      <c r="Q40" s="20">
        <v>0</v>
      </c>
      <c r="R40" s="20">
        <v>66</v>
      </c>
      <c r="S40" s="20">
        <f t="shared" si="1"/>
        <v>290</v>
      </c>
    </row>
    <row r="41" spans="1:19" ht="12.75">
      <c r="A41" s="44">
        <v>12</v>
      </c>
      <c r="B41" s="15" t="s">
        <v>115</v>
      </c>
      <c r="C41" s="15" t="s">
        <v>116</v>
      </c>
      <c r="D41" s="45">
        <v>106502</v>
      </c>
      <c r="E41" s="46" t="s">
        <v>117</v>
      </c>
      <c r="F41" s="44" t="s">
        <v>11</v>
      </c>
      <c r="G41" s="19">
        <v>72</v>
      </c>
      <c r="H41" s="20">
        <v>420</v>
      </c>
      <c r="I41" s="20">
        <f>3+3+3</f>
        <v>9</v>
      </c>
      <c r="J41" s="20">
        <v>1571</v>
      </c>
      <c r="K41" s="20">
        <v>267</v>
      </c>
      <c r="L41" s="20">
        <v>15</v>
      </c>
      <c r="M41" s="20">
        <v>140</v>
      </c>
      <c r="N41" s="20">
        <v>75</v>
      </c>
      <c r="O41" s="20">
        <v>33</v>
      </c>
      <c r="P41" s="20">
        <v>90</v>
      </c>
      <c r="Q41" s="20">
        <v>153</v>
      </c>
      <c r="R41" s="20">
        <v>9</v>
      </c>
      <c r="S41" s="20">
        <f t="shared" si="1"/>
        <v>2854</v>
      </c>
    </row>
    <row r="42" spans="1:19" ht="12.75">
      <c r="A42" s="44">
        <v>13</v>
      </c>
      <c r="B42" s="15" t="s">
        <v>118</v>
      </c>
      <c r="C42" s="15" t="s">
        <v>119</v>
      </c>
      <c r="D42" s="45">
        <v>106503</v>
      </c>
      <c r="E42" s="46" t="s">
        <v>120</v>
      </c>
      <c r="F42" s="44" t="s">
        <v>11</v>
      </c>
      <c r="G42" s="19">
        <v>972</v>
      </c>
      <c r="H42" s="20">
        <v>843</v>
      </c>
      <c r="I42" s="20">
        <f>226+226+226</f>
        <v>678</v>
      </c>
      <c r="J42" s="20">
        <v>715</v>
      </c>
      <c r="K42" s="20">
        <v>210</v>
      </c>
      <c r="L42" s="20">
        <v>721</v>
      </c>
      <c r="M42" s="20">
        <v>279</v>
      </c>
      <c r="N42" s="20">
        <v>1269</v>
      </c>
      <c r="O42" s="20">
        <v>481</v>
      </c>
      <c r="P42" s="20">
        <v>315</v>
      </c>
      <c r="Q42" s="20">
        <v>327</v>
      </c>
      <c r="R42" s="20">
        <v>902</v>
      </c>
      <c r="S42" s="20">
        <f t="shared" si="1"/>
        <v>7712</v>
      </c>
    </row>
    <row r="43" spans="1:19" ht="12.75">
      <c r="A43" s="44">
        <v>14</v>
      </c>
      <c r="B43" s="15" t="s">
        <v>121</v>
      </c>
      <c r="C43" s="15" t="s">
        <v>122</v>
      </c>
      <c r="D43" s="45">
        <v>71933</v>
      </c>
      <c r="E43" s="46" t="s">
        <v>123</v>
      </c>
      <c r="F43" s="44" t="s">
        <v>11</v>
      </c>
      <c r="G43" s="19">
        <v>27</v>
      </c>
      <c r="H43" s="20">
        <v>27</v>
      </c>
      <c r="I43" s="20">
        <f>3+6+3</f>
        <v>12</v>
      </c>
      <c r="J43" s="20">
        <v>267</v>
      </c>
      <c r="K43" s="20">
        <v>39</v>
      </c>
      <c r="L43" s="20">
        <v>454</v>
      </c>
      <c r="M43" s="20">
        <v>29</v>
      </c>
      <c r="N43" s="20">
        <v>102</v>
      </c>
      <c r="O43" s="20">
        <v>43</v>
      </c>
      <c r="P43" s="20">
        <v>51</v>
      </c>
      <c r="Q43" s="20">
        <v>9</v>
      </c>
      <c r="R43" s="20">
        <v>22</v>
      </c>
      <c r="S43" s="20">
        <f t="shared" si="1"/>
        <v>1082</v>
      </c>
    </row>
    <row r="44" spans="1:19" ht="12.75">
      <c r="A44" s="44">
        <v>15</v>
      </c>
      <c r="B44" s="15" t="s">
        <v>124</v>
      </c>
      <c r="C44" s="15" t="s">
        <v>125</v>
      </c>
      <c r="D44" s="45">
        <v>106504</v>
      </c>
      <c r="E44" s="46" t="s">
        <v>126</v>
      </c>
      <c r="F44" s="44" t="s">
        <v>11</v>
      </c>
      <c r="G44" s="19">
        <v>210</v>
      </c>
      <c r="H44" s="20">
        <v>60</v>
      </c>
      <c r="I44" s="20">
        <f>51+50+50</f>
        <v>151</v>
      </c>
      <c r="J44" s="20">
        <v>319</v>
      </c>
      <c r="K44" s="20">
        <v>79</v>
      </c>
      <c r="L44" s="20">
        <v>108</v>
      </c>
      <c r="M44" s="20">
        <v>360</v>
      </c>
      <c r="N44" s="20">
        <v>274</v>
      </c>
      <c r="O44" s="20">
        <v>538</v>
      </c>
      <c r="P44" s="20">
        <v>286</v>
      </c>
      <c r="Q44" s="20">
        <v>95</v>
      </c>
      <c r="R44" s="20">
        <v>36</v>
      </c>
      <c r="S44" s="20">
        <f t="shared" si="1"/>
        <v>2516</v>
      </c>
    </row>
    <row r="45" spans="1:19" ht="12.75">
      <c r="A45" s="44">
        <v>16</v>
      </c>
      <c r="B45" s="15" t="s">
        <v>127</v>
      </c>
      <c r="C45" s="15" t="s">
        <v>128</v>
      </c>
      <c r="D45" s="45">
        <v>106505</v>
      </c>
      <c r="E45" s="46" t="s">
        <v>129</v>
      </c>
      <c r="F45" s="44" t="s">
        <v>11</v>
      </c>
      <c r="G45" s="19">
        <v>78</v>
      </c>
      <c r="H45" s="20">
        <v>12</v>
      </c>
      <c r="I45" s="20">
        <f>3+3+3</f>
        <v>9</v>
      </c>
      <c r="J45" s="20">
        <v>21</v>
      </c>
      <c r="K45" s="20">
        <v>84</v>
      </c>
      <c r="L45" s="20">
        <v>0</v>
      </c>
      <c r="M45" s="20">
        <v>1</v>
      </c>
      <c r="N45" s="20">
        <v>60</v>
      </c>
      <c r="O45" s="20">
        <v>3</v>
      </c>
      <c r="P45" s="20">
        <v>578</v>
      </c>
      <c r="Q45" s="20">
        <v>60</v>
      </c>
      <c r="R45" s="20">
        <v>61</v>
      </c>
      <c r="S45" s="20">
        <f t="shared" si="1"/>
        <v>967</v>
      </c>
    </row>
    <row r="46" spans="1:19" ht="12.75">
      <c r="A46" s="44">
        <v>17</v>
      </c>
      <c r="B46" s="15" t="s">
        <v>130</v>
      </c>
      <c r="C46" s="15" t="s">
        <v>131</v>
      </c>
      <c r="D46" s="45">
        <v>106506</v>
      </c>
      <c r="E46" s="46" t="s">
        <v>132</v>
      </c>
      <c r="F46" s="44" t="s">
        <v>11</v>
      </c>
      <c r="G46" s="19">
        <v>2134</v>
      </c>
      <c r="H46" s="20">
        <v>1047</v>
      </c>
      <c r="I46" s="20">
        <f>148+148+148</f>
        <v>444</v>
      </c>
      <c r="J46" s="20">
        <v>813</v>
      </c>
      <c r="K46" s="20">
        <v>2115</v>
      </c>
      <c r="L46" s="20">
        <v>510</v>
      </c>
      <c r="M46" s="20">
        <v>516</v>
      </c>
      <c r="N46" s="20">
        <v>712</v>
      </c>
      <c r="O46" s="20">
        <v>4285</v>
      </c>
      <c r="P46" s="20">
        <v>1295</v>
      </c>
      <c r="Q46" s="20">
        <v>1335</v>
      </c>
      <c r="R46" s="20">
        <v>1428</v>
      </c>
      <c r="S46" s="20">
        <f t="shared" si="1"/>
        <v>16634</v>
      </c>
    </row>
    <row r="47" spans="1:19" ht="12.75">
      <c r="A47" s="44">
        <v>18</v>
      </c>
      <c r="B47" s="15" t="s">
        <v>133</v>
      </c>
      <c r="C47" s="15" t="s">
        <v>134</v>
      </c>
      <c r="D47" s="45">
        <v>106513</v>
      </c>
      <c r="E47" s="46" t="s">
        <v>135</v>
      </c>
      <c r="F47" s="44" t="s">
        <v>11</v>
      </c>
      <c r="G47" s="47">
        <v>2607</v>
      </c>
      <c r="H47" s="48">
        <v>1967</v>
      </c>
      <c r="I47" s="20">
        <f>364+365+364</f>
        <v>1093</v>
      </c>
      <c r="J47" s="20">
        <v>633</v>
      </c>
      <c r="K47" s="20">
        <v>795</v>
      </c>
      <c r="L47" s="20">
        <v>447</v>
      </c>
      <c r="M47" s="20">
        <v>537</v>
      </c>
      <c r="N47" s="20">
        <v>1184</v>
      </c>
      <c r="O47" s="20">
        <v>3496</v>
      </c>
      <c r="P47" s="20">
        <v>1195</v>
      </c>
      <c r="Q47" s="20">
        <v>1027</v>
      </c>
      <c r="R47" s="20">
        <v>243</v>
      </c>
      <c r="S47" s="20">
        <f t="shared" si="1"/>
        <v>15224</v>
      </c>
    </row>
    <row r="48" spans="1:19" ht="12.75">
      <c r="A48" s="44">
        <v>19</v>
      </c>
      <c r="B48" s="15" t="s">
        <v>136</v>
      </c>
      <c r="C48" s="15" t="s">
        <v>137</v>
      </c>
      <c r="D48" s="45">
        <v>106515</v>
      </c>
      <c r="E48" s="46" t="s">
        <v>138</v>
      </c>
      <c r="F48" s="44" t="s">
        <v>11</v>
      </c>
      <c r="G48" s="19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15</v>
      </c>
      <c r="O48" s="20">
        <v>0</v>
      </c>
      <c r="P48" s="20">
        <v>51</v>
      </c>
      <c r="Q48" s="20">
        <v>46</v>
      </c>
      <c r="R48" s="20">
        <v>0</v>
      </c>
      <c r="S48" s="20">
        <f t="shared" si="1"/>
        <v>112</v>
      </c>
    </row>
    <row r="49" spans="1:19" ht="12.75">
      <c r="A49" s="44">
        <v>20</v>
      </c>
      <c r="B49" s="49" t="s">
        <v>139</v>
      </c>
      <c r="C49" s="15" t="s">
        <v>140</v>
      </c>
      <c r="D49" s="45">
        <v>106543</v>
      </c>
      <c r="E49" s="46" t="s">
        <v>141</v>
      </c>
      <c r="F49" s="44" t="s">
        <v>11</v>
      </c>
      <c r="G49" s="19">
        <v>624</v>
      </c>
      <c r="H49" s="20">
        <v>388</v>
      </c>
      <c r="I49" s="20">
        <f>2+2+2</f>
        <v>6</v>
      </c>
      <c r="J49" s="20">
        <v>135</v>
      </c>
      <c r="K49" s="20">
        <v>941</v>
      </c>
      <c r="L49" s="20">
        <v>567</v>
      </c>
      <c r="M49" s="20">
        <v>270</v>
      </c>
      <c r="N49" s="20">
        <v>240</v>
      </c>
      <c r="O49" s="20">
        <v>420</v>
      </c>
      <c r="P49" s="20">
        <v>111</v>
      </c>
      <c r="Q49" s="20">
        <v>123</v>
      </c>
      <c r="R49" s="20">
        <v>96</v>
      </c>
      <c r="S49" s="20">
        <f t="shared" si="1"/>
        <v>3921</v>
      </c>
    </row>
    <row r="50" spans="1:19" ht="12.75">
      <c r="A50" s="44">
        <v>21</v>
      </c>
      <c r="B50" s="49" t="s">
        <v>142</v>
      </c>
      <c r="C50" s="15" t="s">
        <v>143</v>
      </c>
      <c r="D50" s="45">
        <v>104475</v>
      </c>
      <c r="E50" s="46" t="s">
        <v>144</v>
      </c>
      <c r="F50" s="44" t="s">
        <v>11</v>
      </c>
      <c r="G50" s="19">
        <v>3</v>
      </c>
      <c r="H50" s="20">
        <v>56</v>
      </c>
      <c r="I50" s="20">
        <f>285+282+285</f>
        <v>852</v>
      </c>
      <c r="J50" s="20">
        <v>15</v>
      </c>
      <c r="K50" s="20">
        <v>88</v>
      </c>
      <c r="L50" s="20">
        <v>195</v>
      </c>
      <c r="M50" s="20">
        <v>663</v>
      </c>
      <c r="N50" s="20">
        <v>580</v>
      </c>
      <c r="O50" s="20">
        <v>666</v>
      </c>
      <c r="P50" s="20">
        <v>246</v>
      </c>
      <c r="Q50" s="20">
        <v>99</v>
      </c>
      <c r="R50" s="20">
        <v>67</v>
      </c>
      <c r="S50" s="20">
        <f t="shared" si="1"/>
        <v>3530</v>
      </c>
    </row>
    <row r="51" spans="1:19" ht="12.75">
      <c r="A51" s="44">
        <v>22</v>
      </c>
      <c r="B51" s="49" t="s">
        <v>145</v>
      </c>
      <c r="C51" s="15" t="s">
        <v>146</v>
      </c>
      <c r="D51" s="45">
        <v>106544</v>
      </c>
      <c r="E51" s="46" t="s">
        <v>147</v>
      </c>
      <c r="F51" s="44" t="s">
        <v>11</v>
      </c>
      <c r="G51" s="19">
        <v>132</v>
      </c>
      <c r="H51" s="20">
        <v>102</v>
      </c>
      <c r="I51" s="20">
        <f>27+30+27</f>
        <v>84</v>
      </c>
      <c r="J51" s="20">
        <v>144</v>
      </c>
      <c r="K51" s="20">
        <v>282</v>
      </c>
      <c r="L51" s="20">
        <v>84</v>
      </c>
      <c r="M51" s="20">
        <v>162</v>
      </c>
      <c r="N51" s="20">
        <v>262</v>
      </c>
      <c r="O51" s="20">
        <v>48</v>
      </c>
      <c r="P51" s="20">
        <v>171</v>
      </c>
      <c r="Q51" s="20">
        <v>60</v>
      </c>
      <c r="R51" s="20">
        <v>45</v>
      </c>
      <c r="S51" s="20">
        <f t="shared" si="1"/>
        <v>1576</v>
      </c>
    </row>
    <row r="52" spans="1:19" ht="12.75">
      <c r="A52" s="44">
        <v>23</v>
      </c>
      <c r="B52" s="49" t="s">
        <v>148</v>
      </c>
      <c r="C52" s="15" t="s">
        <v>149</v>
      </c>
      <c r="D52" s="45">
        <v>103745</v>
      </c>
      <c r="E52" s="46" t="s">
        <v>150</v>
      </c>
      <c r="F52" s="44" t="s">
        <v>11</v>
      </c>
      <c r="G52" s="19">
        <v>894</v>
      </c>
      <c r="H52" s="20">
        <v>389</v>
      </c>
      <c r="I52" s="20">
        <f>115+115+115</f>
        <v>345</v>
      </c>
      <c r="J52" s="20">
        <v>384</v>
      </c>
      <c r="K52" s="20">
        <v>919</v>
      </c>
      <c r="L52" s="20">
        <v>117</v>
      </c>
      <c r="M52" s="20">
        <v>12</v>
      </c>
      <c r="N52" s="20">
        <v>189</v>
      </c>
      <c r="O52" s="20">
        <v>240</v>
      </c>
      <c r="P52" s="20">
        <v>492</v>
      </c>
      <c r="Q52" s="20">
        <v>291</v>
      </c>
      <c r="R52" s="20">
        <v>402</v>
      </c>
      <c r="S52" s="20">
        <f t="shared" si="1"/>
        <v>4674</v>
      </c>
    </row>
    <row r="53" spans="1:19" ht="12.75">
      <c r="A53" s="44">
        <v>24</v>
      </c>
      <c r="B53" s="15" t="s">
        <v>151</v>
      </c>
      <c r="C53" s="15" t="s">
        <v>152</v>
      </c>
      <c r="D53" s="45">
        <v>104478</v>
      </c>
      <c r="E53" s="46" t="s">
        <v>153</v>
      </c>
      <c r="F53" s="44" t="s">
        <v>11</v>
      </c>
      <c r="G53" s="19">
        <v>846</v>
      </c>
      <c r="H53" s="20">
        <v>78</v>
      </c>
      <c r="I53" s="20">
        <f>228+226+226</f>
        <v>680</v>
      </c>
      <c r="J53" s="20">
        <v>303</v>
      </c>
      <c r="K53" s="20">
        <v>66</v>
      </c>
      <c r="L53" s="20">
        <v>81</v>
      </c>
      <c r="M53" s="20">
        <v>975</v>
      </c>
      <c r="N53" s="20">
        <v>3436</v>
      </c>
      <c r="O53" s="20">
        <v>1479</v>
      </c>
      <c r="P53" s="20">
        <v>1768</v>
      </c>
      <c r="Q53" s="20">
        <v>735</v>
      </c>
      <c r="R53" s="20">
        <v>17</v>
      </c>
      <c r="S53" s="20">
        <f t="shared" si="1"/>
        <v>10464</v>
      </c>
    </row>
    <row r="54" spans="1:19" ht="12.75">
      <c r="A54" s="44">
        <v>25</v>
      </c>
      <c r="B54" s="15" t="s">
        <v>154</v>
      </c>
      <c r="C54" s="15" t="s">
        <v>155</v>
      </c>
      <c r="D54" s="45">
        <v>104333</v>
      </c>
      <c r="E54" s="46" t="s">
        <v>156</v>
      </c>
      <c r="F54" s="44" t="s">
        <v>11</v>
      </c>
      <c r="G54" s="19">
        <v>273</v>
      </c>
      <c r="H54" s="20">
        <v>18</v>
      </c>
      <c r="I54" s="20">
        <f>309+279+279</f>
        <v>867</v>
      </c>
      <c r="J54" s="20">
        <v>39</v>
      </c>
      <c r="K54" s="20">
        <v>153</v>
      </c>
      <c r="L54" s="20">
        <v>0</v>
      </c>
      <c r="M54" s="20">
        <v>78</v>
      </c>
      <c r="N54" s="20">
        <v>48</v>
      </c>
      <c r="O54" s="20">
        <v>9</v>
      </c>
      <c r="P54" s="20">
        <v>383</v>
      </c>
      <c r="Q54" s="20">
        <v>1121</v>
      </c>
      <c r="R54" s="20">
        <v>423</v>
      </c>
      <c r="S54" s="20">
        <f t="shared" si="1"/>
        <v>3412</v>
      </c>
    </row>
    <row r="55" spans="1:19" ht="12.75">
      <c r="A55" s="44">
        <v>26</v>
      </c>
      <c r="B55" s="15" t="s">
        <v>157</v>
      </c>
      <c r="C55" s="15" t="s">
        <v>158</v>
      </c>
      <c r="D55" s="45">
        <v>106548</v>
      </c>
      <c r="E55" s="46" t="s">
        <v>159</v>
      </c>
      <c r="F55" s="44" t="s">
        <v>11</v>
      </c>
      <c r="G55" s="19">
        <v>3</v>
      </c>
      <c r="H55" s="20">
        <v>30</v>
      </c>
      <c r="I55" s="20">
        <f>1+1+1</f>
        <v>3</v>
      </c>
      <c r="J55" s="20">
        <v>3</v>
      </c>
      <c r="K55" s="20">
        <v>3</v>
      </c>
      <c r="L55" s="20">
        <v>36</v>
      </c>
      <c r="M55" s="20">
        <v>0</v>
      </c>
      <c r="N55" s="20">
        <v>21</v>
      </c>
      <c r="O55" s="20">
        <v>6</v>
      </c>
      <c r="P55" s="20">
        <v>78</v>
      </c>
      <c r="Q55" s="20">
        <v>0</v>
      </c>
      <c r="R55" s="20">
        <v>18</v>
      </c>
      <c r="S55" s="20">
        <f t="shared" si="1"/>
        <v>201</v>
      </c>
    </row>
    <row r="56" spans="1:19" ht="12.75">
      <c r="A56" s="44">
        <v>27</v>
      </c>
      <c r="B56" s="15" t="s">
        <v>160</v>
      </c>
      <c r="C56" s="15" t="s">
        <v>161</v>
      </c>
      <c r="D56" s="45">
        <v>106550</v>
      </c>
      <c r="E56" s="46" t="s">
        <v>162</v>
      </c>
      <c r="F56" s="44" t="s">
        <v>11</v>
      </c>
      <c r="G56" s="19">
        <v>97</v>
      </c>
      <c r="H56" s="20">
        <v>186</v>
      </c>
      <c r="I56" s="20">
        <f>7+17+7</f>
        <v>31</v>
      </c>
      <c r="J56" s="20">
        <v>12</v>
      </c>
      <c r="K56" s="20">
        <v>619</v>
      </c>
      <c r="L56" s="20">
        <v>27</v>
      </c>
      <c r="M56" s="20">
        <v>67</v>
      </c>
      <c r="N56" s="20">
        <v>464</v>
      </c>
      <c r="O56" s="20">
        <v>142</v>
      </c>
      <c r="P56" s="20">
        <v>124</v>
      </c>
      <c r="Q56" s="20">
        <v>59</v>
      </c>
      <c r="R56" s="20">
        <v>97</v>
      </c>
      <c r="S56" s="20">
        <f t="shared" si="1"/>
        <v>1925</v>
      </c>
    </row>
    <row r="57" spans="1:19" ht="12.75">
      <c r="A57" s="44">
        <v>28</v>
      </c>
      <c r="B57" s="15" t="s">
        <v>163</v>
      </c>
      <c r="C57" s="15" t="s">
        <v>164</v>
      </c>
      <c r="D57" s="45">
        <v>106552</v>
      </c>
      <c r="E57" s="46" t="s">
        <v>165</v>
      </c>
      <c r="F57" s="44" t="s">
        <v>11</v>
      </c>
      <c r="G57" s="19">
        <v>45</v>
      </c>
      <c r="H57" s="20">
        <v>390</v>
      </c>
      <c r="I57" s="20">
        <f>48+48+48</f>
        <v>144</v>
      </c>
      <c r="J57" s="20">
        <v>207</v>
      </c>
      <c r="K57" s="20">
        <v>39</v>
      </c>
      <c r="L57" s="20">
        <v>47</v>
      </c>
      <c r="M57" s="20">
        <v>126</v>
      </c>
      <c r="N57" s="20">
        <v>72</v>
      </c>
      <c r="O57" s="20">
        <v>282</v>
      </c>
      <c r="P57" s="20">
        <v>60</v>
      </c>
      <c r="Q57" s="20">
        <v>15</v>
      </c>
      <c r="R57" s="20">
        <v>39</v>
      </c>
      <c r="S57" s="20">
        <f t="shared" si="1"/>
        <v>1466</v>
      </c>
    </row>
    <row r="58" spans="1:19" ht="12.75">
      <c r="A58" s="44">
        <v>29</v>
      </c>
      <c r="B58" s="15" t="s">
        <v>166</v>
      </c>
      <c r="C58" s="15" t="s">
        <v>167</v>
      </c>
      <c r="D58" s="45">
        <v>106558</v>
      </c>
      <c r="E58" s="46" t="s">
        <v>168</v>
      </c>
      <c r="F58" s="44" t="s">
        <v>11</v>
      </c>
      <c r="G58" s="19">
        <v>6</v>
      </c>
      <c r="H58" s="20">
        <v>6</v>
      </c>
      <c r="I58" s="20">
        <f>183+183+183</f>
        <v>549</v>
      </c>
      <c r="J58" s="20">
        <v>96</v>
      </c>
      <c r="K58" s="20">
        <v>109</v>
      </c>
      <c r="L58" s="20">
        <v>608</v>
      </c>
      <c r="M58" s="20">
        <v>657</v>
      </c>
      <c r="N58" s="20">
        <v>612</v>
      </c>
      <c r="O58" s="20">
        <v>711</v>
      </c>
      <c r="P58" s="20">
        <v>96</v>
      </c>
      <c r="Q58" s="20">
        <v>87</v>
      </c>
      <c r="R58" s="20">
        <v>903</v>
      </c>
      <c r="S58" s="20">
        <f t="shared" si="1"/>
        <v>4440</v>
      </c>
    </row>
    <row r="59" spans="1:19" ht="12.75">
      <c r="A59" s="44">
        <v>30</v>
      </c>
      <c r="B59" s="15" t="s">
        <v>169</v>
      </c>
      <c r="C59" s="15" t="s">
        <v>170</v>
      </c>
      <c r="D59" s="45">
        <v>106557</v>
      </c>
      <c r="E59" s="46" t="s">
        <v>171</v>
      </c>
      <c r="F59" s="44" t="s">
        <v>11</v>
      </c>
      <c r="G59" s="19">
        <v>3</v>
      </c>
      <c r="H59" s="20">
        <v>156</v>
      </c>
      <c r="I59" s="20">
        <f>21+21+21</f>
        <v>63</v>
      </c>
      <c r="J59" s="20">
        <v>15</v>
      </c>
      <c r="K59" s="20">
        <v>63</v>
      </c>
      <c r="L59" s="20">
        <v>0</v>
      </c>
      <c r="M59" s="20">
        <v>0</v>
      </c>
      <c r="N59" s="20">
        <v>236</v>
      </c>
      <c r="O59" s="20">
        <v>309</v>
      </c>
      <c r="P59" s="20">
        <v>65</v>
      </c>
      <c r="Q59" s="20">
        <v>28</v>
      </c>
      <c r="R59" s="20">
        <v>15</v>
      </c>
      <c r="S59" s="20">
        <f t="shared" si="1"/>
        <v>953</v>
      </c>
    </row>
    <row r="60" spans="1:19" ht="12.75">
      <c r="A60" s="44">
        <v>31</v>
      </c>
      <c r="B60" s="15" t="s">
        <v>172</v>
      </c>
      <c r="C60" s="15" t="s">
        <v>173</v>
      </c>
      <c r="D60" s="45">
        <v>106556</v>
      </c>
      <c r="E60" s="46" t="s">
        <v>174</v>
      </c>
      <c r="F60" s="44" t="s">
        <v>11</v>
      </c>
      <c r="G60" s="19">
        <v>12</v>
      </c>
      <c r="H60" s="20">
        <v>72</v>
      </c>
      <c r="I60" s="20">
        <f>32+32+34</f>
        <v>98</v>
      </c>
      <c r="J60" s="20">
        <v>207</v>
      </c>
      <c r="K60" s="20">
        <v>57</v>
      </c>
      <c r="L60" s="20">
        <v>12</v>
      </c>
      <c r="M60" s="20">
        <v>19</v>
      </c>
      <c r="N60" s="20">
        <v>19</v>
      </c>
      <c r="O60" s="20">
        <v>36</v>
      </c>
      <c r="P60" s="20">
        <v>66</v>
      </c>
      <c r="Q60" s="20">
        <v>85</v>
      </c>
      <c r="R60" s="20">
        <v>12</v>
      </c>
      <c r="S60" s="20">
        <f t="shared" si="1"/>
        <v>695</v>
      </c>
    </row>
    <row r="61" spans="1:19" ht="12.75">
      <c r="A61" s="44">
        <v>32</v>
      </c>
      <c r="B61" s="15" t="s">
        <v>175</v>
      </c>
      <c r="C61" s="15" t="s">
        <v>176</v>
      </c>
      <c r="D61" s="45">
        <v>54638</v>
      </c>
      <c r="E61" s="46" t="s">
        <v>177</v>
      </c>
      <c r="F61" s="44" t="s">
        <v>11</v>
      </c>
      <c r="G61" s="19">
        <v>2353</v>
      </c>
      <c r="H61" s="20">
        <v>2381</v>
      </c>
      <c r="I61" s="20">
        <f>929+900+898</f>
        <v>2727</v>
      </c>
      <c r="J61" s="20">
        <v>2780</v>
      </c>
      <c r="K61" s="20">
        <v>2067</v>
      </c>
      <c r="L61" s="20">
        <v>827</v>
      </c>
      <c r="M61" s="20">
        <v>3032</v>
      </c>
      <c r="N61" s="20">
        <v>963</v>
      </c>
      <c r="O61" s="20">
        <v>1274</v>
      </c>
      <c r="P61" s="20">
        <v>5391</v>
      </c>
      <c r="Q61" s="20">
        <v>2916</v>
      </c>
      <c r="R61" s="20">
        <v>1557</v>
      </c>
      <c r="S61" s="20">
        <f t="shared" si="1"/>
        <v>28268</v>
      </c>
    </row>
    <row r="62" spans="1:19" ht="12.75">
      <c r="A62" s="44">
        <v>33</v>
      </c>
      <c r="B62" s="15" t="s">
        <v>178</v>
      </c>
      <c r="C62" s="15" t="s">
        <v>179</v>
      </c>
      <c r="D62" s="45">
        <v>106555</v>
      </c>
      <c r="E62" s="46" t="s">
        <v>180</v>
      </c>
      <c r="F62" s="44" t="s">
        <v>11</v>
      </c>
      <c r="G62" s="19">
        <v>852</v>
      </c>
      <c r="H62" s="20">
        <v>1582</v>
      </c>
      <c r="I62" s="20">
        <f>145+145+145</f>
        <v>435</v>
      </c>
      <c r="J62" s="20">
        <v>508</v>
      </c>
      <c r="K62" s="20">
        <v>966</v>
      </c>
      <c r="L62" s="20">
        <v>162</v>
      </c>
      <c r="M62" s="20">
        <v>207</v>
      </c>
      <c r="N62" s="20">
        <v>167</v>
      </c>
      <c r="O62" s="20">
        <v>258</v>
      </c>
      <c r="P62" s="20">
        <v>286</v>
      </c>
      <c r="Q62" s="20">
        <v>615</v>
      </c>
      <c r="R62" s="20">
        <v>73</v>
      </c>
      <c r="S62" s="20">
        <f t="shared" si="1"/>
        <v>6111</v>
      </c>
    </row>
    <row r="63" spans="1:19" ht="12.75">
      <c r="A63" s="44">
        <v>34</v>
      </c>
      <c r="B63" s="15" t="s">
        <v>181</v>
      </c>
      <c r="C63" s="15" t="s">
        <v>182</v>
      </c>
      <c r="D63" s="45">
        <v>106553</v>
      </c>
      <c r="E63" s="46" t="s">
        <v>183</v>
      </c>
      <c r="F63" s="44" t="s">
        <v>11</v>
      </c>
      <c r="G63" s="19">
        <v>171</v>
      </c>
      <c r="H63" s="20">
        <v>105</v>
      </c>
      <c r="I63" s="20">
        <f>72+72+72</f>
        <v>216</v>
      </c>
      <c r="J63" s="20">
        <v>93</v>
      </c>
      <c r="K63" s="20">
        <v>204</v>
      </c>
      <c r="L63" s="20">
        <v>149</v>
      </c>
      <c r="M63" s="20">
        <v>246</v>
      </c>
      <c r="N63" s="20">
        <v>65</v>
      </c>
      <c r="O63" s="20">
        <v>1211</v>
      </c>
      <c r="P63" s="20">
        <v>135</v>
      </c>
      <c r="Q63" s="20">
        <v>599</v>
      </c>
      <c r="R63" s="20">
        <v>102</v>
      </c>
      <c r="S63" s="20">
        <f t="shared" si="1"/>
        <v>3296</v>
      </c>
    </row>
    <row r="64" spans="1:19" ht="12.75">
      <c r="A64" s="44">
        <v>35</v>
      </c>
      <c r="B64" s="15" t="s">
        <v>184</v>
      </c>
      <c r="C64" s="15" t="s">
        <v>185</v>
      </c>
      <c r="D64" s="45">
        <v>106554</v>
      </c>
      <c r="E64" s="46" t="s">
        <v>186</v>
      </c>
      <c r="F64" s="44" t="s">
        <v>11</v>
      </c>
      <c r="G64" s="19">
        <v>61</v>
      </c>
      <c r="H64" s="20">
        <v>27</v>
      </c>
      <c r="I64" s="20">
        <f>11+11+11</f>
        <v>33</v>
      </c>
      <c r="J64" s="20">
        <v>48</v>
      </c>
      <c r="K64" s="20">
        <v>358</v>
      </c>
      <c r="L64" s="20">
        <v>105</v>
      </c>
      <c r="M64" s="20">
        <v>579</v>
      </c>
      <c r="N64" s="20">
        <v>393</v>
      </c>
      <c r="O64" s="20">
        <v>586</v>
      </c>
      <c r="P64" s="20">
        <v>350</v>
      </c>
      <c r="Q64" s="20">
        <v>126</v>
      </c>
      <c r="R64" s="20">
        <v>4</v>
      </c>
      <c r="S64" s="20">
        <f t="shared" si="1"/>
        <v>2670</v>
      </c>
    </row>
    <row r="65" spans="1:19" ht="12.75">
      <c r="A65" s="44">
        <v>36</v>
      </c>
      <c r="B65" s="15" t="s">
        <v>187</v>
      </c>
      <c r="C65" s="15" t="s">
        <v>188</v>
      </c>
      <c r="D65" s="45">
        <v>106551</v>
      </c>
      <c r="E65" s="46" t="s">
        <v>189</v>
      </c>
      <c r="F65" s="44" t="s">
        <v>11</v>
      </c>
      <c r="G65" s="19">
        <v>310</v>
      </c>
      <c r="H65" s="20">
        <v>216</v>
      </c>
      <c r="I65" s="20">
        <f>102+107+102</f>
        <v>311</v>
      </c>
      <c r="J65" s="20">
        <v>558</v>
      </c>
      <c r="K65" s="20">
        <v>522</v>
      </c>
      <c r="L65" s="20">
        <v>195</v>
      </c>
      <c r="M65" s="20">
        <v>417</v>
      </c>
      <c r="N65" s="20">
        <v>415</v>
      </c>
      <c r="O65" s="20">
        <v>1638</v>
      </c>
      <c r="P65" s="20">
        <v>1077</v>
      </c>
      <c r="Q65" s="20">
        <v>465</v>
      </c>
      <c r="R65" s="20">
        <v>462</v>
      </c>
      <c r="S65" s="20">
        <f t="shared" si="1"/>
        <v>6586</v>
      </c>
    </row>
    <row r="66" spans="1:19" ht="12.75">
      <c r="A66" s="44">
        <v>37</v>
      </c>
      <c r="B66" s="15" t="s">
        <v>190</v>
      </c>
      <c r="C66" s="15" t="s">
        <v>191</v>
      </c>
      <c r="D66" s="45">
        <v>106549</v>
      </c>
      <c r="E66" s="46" t="s">
        <v>192</v>
      </c>
      <c r="F66" s="44" t="s">
        <v>11</v>
      </c>
      <c r="G66" s="19">
        <v>2122</v>
      </c>
      <c r="H66" s="20">
        <v>1570</v>
      </c>
      <c r="I66" s="20">
        <f>163+163+163</f>
        <v>489</v>
      </c>
      <c r="J66" s="20">
        <v>659</v>
      </c>
      <c r="K66" s="20">
        <v>240</v>
      </c>
      <c r="L66" s="20">
        <v>111</v>
      </c>
      <c r="M66" s="20">
        <v>75</v>
      </c>
      <c r="N66" s="20">
        <v>2586</v>
      </c>
      <c r="O66" s="20">
        <v>3381</v>
      </c>
      <c r="P66" s="20">
        <v>1107</v>
      </c>
      <c r="Q66" s="20">
        <v>871</v>
      </c>
      <c r="R66" s="20">
        <v>460</v>
      </c>
      <c r="S66" s="20">
        <f t="shared" si="1"/>
        <v>13671</v>
      </c>
    </row>
    <row r="67" spans="1:19" ht="12.75">
      <c r="A67" s="44">
        <v>38</v>
      </c>
      <c r="B67" s="15" t="s">
        <v>193</v>
      </c>
      <c r="C67" s="15" t="s">
        <v>194</v>
      </c>
      <c r="D67" s="45">
        <v>103483</v>
      </c>
      <c r="E67" s="46" t="s">
        <v>195</v>
      </c>
      <c r="F67" s="44" t="s">
        <v>11</v>
      </c>
      <c r="G67" s="19">
        <v>132</v>
      </c>
      <c r="H67" s="20">
        <v>373</v>
      </c>
      <c r="I67" s="20">
        <f>52+233+52</f>
        <v>337</v>
      </c>
      <c r="J67" s="20">
        <v>325</v>
      </c>
      <c r="K67" s="20">
        <v>1084</v>
      </c>
      <c r="L67" s="20">
        <v>690</v>
      </c>
      <c r="M67" s="20">
        <v>451</v>
      </c>
      <c r="N67" s="20">
        <v>914</v>
      </c>
      <c r="O67" s="20">
        <v>3694</v>
      </c>
      <c r="P67" s="20">
        <v>5980</v>
      </c>
      <c r="Q67" s="20">
        <v>781</v>
      </c>
      <c r="R67" s="20">
        <v>417</v>
      </c>
      <c r="S67" s="20">
        <f t="shared" si="1"/>
        <v>15178</v>
      </c>
    </row>
    <row r="68" spans="1:19" ht="12.75">
      <c r="A68" s="44">
        <v>39</v>
      </c>
      <c r="B68" s="15" t="s">
        <v>196</v>
      </c>
      <c r="C68" s="15" t="s">
        <v>197</v>
      </c>
      <c r="D68" s="45">
        <v>106547</v>
      </c>
      <c r="E68" s="46" t="s">
        <v>198</v>
      </c>
      <c r="F68" s="44" t="s">
        <v>11</v>
      </c>
      <c r="G68" s="19">
        <v>3</v>
      </c>
      <c r="H68" s="20">
        <v>42</v>
      </c>
      <c r="I68" s="20">
        <f>4+6+4</f>
        <v>14</v>
      </c>
      <c r="J68" s="20">
        <v>12</v>
      </c>
      <c r="K68" s="20">
        <v>36</v>
      </c>
      <c r="L68" s="20">
        <v>54</v>
      </c>
      <c r="M68" s="20">
        <v>310</v>
      </c>
      <c r="N68" s="20">
        <v>9</v>
      </c>
      <c r="O68" s="20">
        <v>27</v>
      </c>
      <c r="P68" s="20">
        <v>126</v>
      </c>
      <c r="Q68" s="20">
        <v>79</v>
      </c>
      <c r="R68" s="20">
        <v>30</v>
      </c>
      <c r="S68" s="20">
        <f t="shared" si="1"/>
        <v>742</v>
      </c>
    </row>
    <row r="69" spans="1:19" ht="12.75">
      <c r="A69" s="44">
        <v>40</v>
      </c>
      <c r="B69" s="15" t="s">
        <v>199</v>
      </c>
      <c r="C69" s="15" t="s">
        <v>200</v>
      </c>
      <c r="D69" s="45">
        <v>106546</v>
      </c>
      <c r="E69" s="46" t="s">
        <v>201</v>
      </c>
      <c r="F69" s="44" t="s">
        <v>11</v>
      </c>
      <c r="G69" s="19">
        <v>165</v>
      </c>
      <c r="H69" s="20">
        <v>242</v>
      </c>
      <c r="I69" s="20">
        <f>126+126+126</f>
        <v>378</v>
      </c>
      <c r="J69" s="20">
        <v>421</v>
      </c>
      <c r="K69" s="20">
        <v>61</v>
      </c>
      <c r="L69" s="20">
        <v>48</v>
      </c>
      <c r="M69" s="20">
        <v>315</v>
      </c>
      <c r="N69" s="20">
        <v>551</v>
      </c>
      <c r="O69" s="20">
        <v>372</v>
      </c>
      <c r="P69" s="20">
        <v>324</v>
      </c>
      <c r="Q69" s="20">
        <v>12</v>
      </c>
      <c r="R69" s="20">
        <v>60</v>
      </c>
      <c r="S69" s="20">
        <f t="shared" si="1"/>
        <v>2949</v>
      </c>
    </row>
    <row r="70" spans="1:19" ht="12.75">
      <c r="A70" s="50">
        <v>41</v>
      </c>
      <c r="B70" s="27" t="s">
        <v>202</v>
      </c>
      <c r="C70" s="27" t="s">
        <v>203</v>
      </c>
      <c r="D70" s="51">
        <v>106545</v>
      </c>
      <c r="E70" s="52" t="s">
        <v>204</v>
      </c>
      <c r="F70" s="50" t="s">
        <v>11</v>
      </c>
      <c r="G70" s="31">
        <v>270</v>
      </c>
      <c r="H70" s="32">
        <v>54</v>
      </c>
      <c r="I70" s="32">
        <f>249+249+249</f>
        <v>747</v>
      </c>
      <c r="J70" s="32">
        <v>359</v>
      </c>
      <c r="K70" s="32">
        <v>90</v>
      </c>
      <c r="L70" s="32">
        <v>27</v>
      </c>
      <c r="M70" s="32">
        <v>39</v>
      </c>
      <c r="N70" s="32">
        <v>39</v>
      </c>
      <c r="O70" s="32">
        <v>72</v>
      </c>
      <c r="P70" s="32">
        <v>297</v>
      </c>
      <c r="Q70" s="32">
        <v>387</v>
      </c>
      <c r="R70" s="32">
        <v>123</v>
      </c>
      <c r="S70" s="32">
        <f t="shared" si="1"/>
        <v>2504</v>
      </c>
    </row>
    <row r="71" spans="1:19" ht="12.75">
      <c r="A71" s="53"/>
      <c r="B71" s="34"/>
      <c r="C71" s="34"/>
      <c r="D71" s="54"/>
      <c r="E71" s="55"/>
      <c r="F71" s="53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 ht="12.75">
      <c r="A72" s="56" t="s">
        <v>205</v>
      </c>
      <c r="B72" s="57"/>
      <c r="C72" s="58"/>
      <c r="D72" s="58"/>
      <c r="E72" s="58"/>
      <c r="F72" s="5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1:19" ht="12.75">
      <c r="A73" s="59">
        <v>1</v>
      </c>
      <c r="B73" s="8" t="s">
        <v>206</v>
      </c>
      <c r="C73" s="8" t="s">
        <v>207</v>
      </c>
      <c r="D73" s="60">
        <v>106533</v>
      </c>
      <c r="E73" s="61" t="s">
        <v>208</v>
      </c>
      <c r="F73" s="59" t="s">
        <v>11</v>
      </c>
      <c r="G73" s="12">
        <v>798</v>
      </c>
      <c r="H73" s="13">
        <v>207</v>
      </c>
      <c r="I73" s="13">
        <f>63+76+67</f>
        <v>206</v>
      </c>
      <c r="J73" s="13">
        <v>458</v>
      </c>
      <c r="K73" s="13">
        <v>252</v>
      </c>
      <c r="L73" s="13">
        <v>267</v>
      </c>
      <c r="M73" s="13">
        <v>321</v>
      </c>
      <c r="N73" s="13">
        <v>318</v>
      </c>
      <c r="O73" s="13">
        <v>685</v>
      </c>
      <c r="P73" s="13">
        <v>2607</v>
      </c>
      <c r="Q73" s="13">
        <v>471</v>
      </c>
      <c r="R73" s="13">
        <v>222</v>
      </c>
      <c r="S73" s="13">
        <f aca="true" t="shared" si="2" ref="S73:S81">SUM(G73:R73)</f>
        <v>6812</v>
      </c>
    </row>
    <row r="74" spans="1:19" ht="12.75">
      <c r="A74" s="44">
        <v>2</v>
      </c>
      <c r="B74" s="15" t="s">
        <v>209</v>
      </c>
      <c r="C74" s="15" t="s">
        <v>210</v>
      </c>
      <c r="D74" s="45">
        <v>106534</v>
      </c>
      <c r="E74" s="46" t="s">
        <v>211</v>
      </c>
      <c r="F74" s="44" t="s">
        <v>11</v>
      </c>
      <c r="G74" s="19">
        <v>117</v>
      </c>
      <c r="H74" s="20">
        <v>489</v>
      </c>
      <c r="I74" s="20">
        <f>205+200+198</f>
        <v>603</v>
      </c>
      <c r="J74" s="20">
        <v>542</v>
      </c>
      <c r="K74" s="20">
        <v>66</v>
      </c>
      <c r="L74" s="20">
        <v>51</v>
      </c>
      <c r="M74" s="20">
        <v>120</v>
      </c>
      <c r="N74" s="20">
        <v>182</v>
      </c>
      <c r="O74" s="20">
        <v>95</v>
      </c>
      <c r="P74" s="20">
        <v>162</v>
      </c>
      <c r="Q74" s="20">
        <v>558</v>
      </c>
      <c r="R74" s="20">
        <v>40</v>
      </c>
      <c r="S74" s="20">
        <f t="shared" si="2"/>
        <v>3025</v>
      </c>
    </row>
    <row r="75" spans="1:19" ht="12.75">
      <c r="A75" s="44">
        <v>3</v>
      </c>
      <c r="B75" s="15" t="s">
        <v>212</v>
      </c>
      <c r="C75" s="15" t="s">
        <v>213</v>
      </c>
      <c r="D75" s="45">
        <v>106535</v>
      </c>
      <c r="E75" s="46" t="s">
        <v>214</v>
      </c>
      <c r="F75" s="44" t="s">
        <v>11</v>
      </c>
      <c r="G75" s="19">
        <v>21</v>
      </c>
      <c r="H75" s="20">
        <v>36</v>
      </c>
      <c r="I75" s="20">
        <f>12+12+12</f>
        <v>36</v>
      </c>
      <c r="J75" s="20">
        <v>69</v>
      </c>
      <c r="K75" s="20">
        <v>141</v>
      </c>
      <c r="L75" s="20">
        <v>63</v>
      </c>
      <c r="M75" s="20">
        <v>33</v>
      </c>
      <c r="N75" s="20">
        <v>84</v>
      </c>
      <c r="O75" s="20">
        <v>81</v>
      </c>
      <c r="P75" s="20">
        <v>12</v>
      </c>
      <c r="Q75" s="20">
        <v>69</v>
      </c>
      <c r="R75" s="20">
        <v>57</v>
      </c>
      <c r="S75" s="20">
        <f t="shared" si="2"/>
        <v>702</v>
      </c>
    </row>
    <row r="76" spans="1:19" ht="12.75">
      <c r="A76" s="44">
        <v>4</v>
      </c>
      <c r="B76" s="15" t="s">
        <v>215</v>
      </c>
      <c r="C76" s="15" t="s">
        <v>216</v>
      </c>
      <c r="D76" s="45">
        <v>106536</v>
      </c>
      <c r="E76" s="46" t="s">
        <v>217</v>
      </c>
      <c r="F76" s="44" t="s">
        <v>11</v>
      </c>
      <c r="G76" s="19">
        <v>56</v>
      </c>
      <c r="H76" s="20">
        <v>420</v>
      </c>
      <c r="I76" s="20">
        <f>123+116+116</f>
        <v>355</v>
      </c>
      <c r="J76" s="20">
        <v>285</v>
      </c>
      <c r="K76" s="20">
        <v>381</v>
      </c>
      <c r="L76" s="20">
        <v>171</v>
      </c>
      <c r="M76" s="20">
        <v>310</v>
      </c>
      <c r="N76" s="20">
        <v>642</v>
      </c>
      <c r="O76" s="20">
        <v>3268</v>
      </c>
      <c r="P76" s="20">
        <v>567</v>
      </c>
      <c r="Q76" s="20">
        <v>292</v>
      </c>
      <c r="R76" s="20">
        <v>162</v>
      </c>
      <c r="S76" s="20">
        <f t="shared" si="2"/>
        <v>6909</v>
      </c>
    </row>
    <row r="77" spans="1:19" ht="12.75">
      <c r="A77" s="44">
        <v>5</v>
      </c>
      <c r="B77" s="15" t="s">
        <v>218</v>
      </c>
      <c r="C77" s="15" t="s">
        <v>219</v>
      </c>
      <c r="D77" s="45">
        <v>106537</v>
      </c>
      <c r="E77" s="46" t="s">
        <v>220</v>
      </c>
      <c r="F77" s="44" t="s">
        <v>11</v>
      </c>
      <c r="G77" s="19">
        <v>156</v>
      </c>
      <c r="H77" s="20">
        <v>108</v>
      </c>
      <c r="I77" s="20">
        <f>9+9+9</f>
        <v>27</v>
      </c>
      <c r="J77" s="20">
        <v>15</v>
      </c>
      <c r="K77" s="20">
        <v>9</v>
      </c>
      <c r="L77" s="20">
        <v>94</v>
      </c>
      <c r="M77" s="20">
        <v>22</v>
      </c>
      <c r="N77" s="20">
        <v>147</v>
      </c>
      <c r="O77" s="20">
        <v>30</v>
      </c>
      <c r="P77" s="20">
        <v>137</v>
      </c>
      <c r="Q77" s="20">
        <v>128</v>
      </c>
      <c r="R77" s="20">
        <v>111</v>
      </c>
      <c r="S77" s="20">
        <f t="shared" si="2"/>
        <v>984</v>
      </c>
    </row>
    <row r="78" spans="1:19" ht="12.75">
      <c r="A78" s="44">
        <v>6</v>
      </c>
      <c r="B78" s="15" t="s">
        <v>221</v>
      </c>
      <c r="C78" s="15" t="s">
        <v>222</v>
      </c>
      <c r="D78" s="45">
        <v>106538</v>
      </c>
      <c r="E78" s="46" t="s">
        <v>223</v>
      </c>
      <c r="F78" s="44" t="s">
        <v>11</v>
      </c>
      <c r="G78" s="19">
        <v>1422</v>
      </c>
      <c r="H78" s="20">
        <v>207</v>
      </c>
      <c r="I78" s="20">
        <f>121+119+119</f>
        <v>359</v>
      </c>
      <c r="J78" s="20">
        <v>84</v>
      </c>
      <c r="K78" s="20">
        <v>189</v>
      </c>
      <c r="L78" s="20">
        <v>15</v>
      </c>
      <c r="M78" s="20">
        <v>3410</v>
      </c>
      <c r="N78" s="20">
        <v>625</v>
      </c>
      <c r="O78" s="20">
        <v>513</v>
      </c>
      <c r="P78" s="20">
        <v>1215</v>
      </c>
      <c r="Q78" s="20">
        <v>163</v>
      </c>
      <c r="R78" s="20">
        <v>270</v>
      </c>
      <c r="S78" s="20">
        <f t="shared" si="2"/>
        <v>8472</v>
      </c>
    </row>
    <row r="79" spans="1:19" ht="12.75">
      <c r="A79" s="44">
        <v>7</v>
      </c>
      <c r="B79" s="15" t="s">
        <v>224</v>
      </c>
      <c r="C79" s="15" t="s">
        <v>225</v>
      </c>
      <c r="D79" s="45">
        <v>106539</v>
      </c>
      <c r="E79" s="46" t="s">
        <v>226</v>
      </c>
      <c r="F79" s="44" t="s">
        <v>11</v>
      </c>
      <c r="G79" s="19">
        <v>145</v>
      </c>
      <c r="H79" s="20">
        <v>75</v>
      </c>
      <c r="I79" s="20">
        <f>2+2+2</f>
        <v>6</v>
      </c>
      <c r="J79" s="20">
        <v>142</v>
      </c>
      <c r="K79" s="20">
        <v>246</v>
      </c>
      <c r="L79" s="20">
        <v>324</v>
      </c>
      <c r="M79" s="20">
        <v>60</v>
      </c>
      <c r="N79" s="20">
        <v>248</v>
      </c>
      <c r="O79" s="20">
        <v>545</v>
      </c>
      <c r="P79" s="20">
        <v>218</v>
      </c>
      <c r="Q79" s="20">
        <v>270</v>
      </c>
      <c r="R79" s="20">
        <v>305</v>
      </c>
      <c r="S79" s="20">
        <f t="shared" si="2"/>
        <v>2584</v>
      </c>
    </row>
    <row r="80" spans="1:19" ht="12.75">
      <c r="A80" s="44">
        <v>8</v>
      </c>
      <c r="B80" s="15" t="s">
        <v>227</v>
      </c>
      <c r="C80" s="15" t="s">
        <v>228</v>
      </c>
      <c r="D80" s="45">
        <v>76391</v>
      </c>
      <c r="E80" s="46" t="s">
        <v>229</v>
      </c>
      <c r="F80" s="44" t="s">
        <v>11</v>
      </c>
      <c r="G80" s="19">
        <v>441</v>
      </c>
      <c r="H80" s="20">
        <v>333</v>
      </c>
      <c r="I80" s="20">
        <f>383+382+382</f>
        <v>1147</v>
      </c>
      <c r="J80" s="20">
        <v>146</v>
      </c>
      <c r="K80" s="20">
        <v>210</v>
      </c>
      <c r="L80" s="20">
        <v>12</v>
      </c>
      <c r="M80" s="20">
        <v>24</v>
      </c>
      <c r="N80" s="20">
        <v>216</v>
      </c>
      <c r="O80" s="20">
        <v>52</v>
      </c>
      <c r="P80" s="20">
        <v>1450</v>
      </c>
      <c r="Q80" s="20">
        <v>1764</v>
      </c>
      <c r="R80" s="20">
        <v>1362</v>
      </c>
      <c r="S80" s="20">
        <f t="shared" si="2"/>
        <v>7157</v>
      </c>
    </row>
    <row r="81" spans="1:19" ht="12.75">
      <c r="A81" s="50">
        <v>9</v>
      </c>
      <c r="B81" s="27" t="s">
        <v>230</v>
      </c>
      <c r="C81" s="27" t="s">
        <v>231</v>
      </c>
      <c r="D81" s="51">
        <v>106540</v>
      </c>
      <c r="E81" s="52" t="s">
        <v>232</v>
      </c>
      <c r="F81" s="50" t="s">
        <v>11</v>
      </c>
      <c r="G81" s="31">
        <v>1219</v>
      </c>
      <c r="H81" s="32">
        <v>4995</v>
      </c>
      <c r="I81" s="32">
        <f>725+704+684</f>
        <v>2113</v>
      </c>
      <c r="J81" s="32">
        <v>2120</v>
      </c>
      <c r="K81" s="32">
        <v>402</v>
      </c>
      <c r="L81" s="32">
        <v>814</v>
      </c>
      <c r="M81" s="32">
        <v>468</v>
      </c>
      <c r="N81" s="32">
        <v>4142</v>
      </c>
      <c r="O81" s="32">
        <v>2355</v>
      </c>
      <c r="P81" s="32">
        <v>2630</v>
      </c>
      <c r="Q81" s="32">
        <v>1542</v>
      </c>
      <c r="R81" s="32">
        <v>1528</v>
      </c>
      <c r="S81" s="32">
        <f t="shared" si="2"/>
        <v>24328</v>
      </c>
    </row>
    <row r="82" spans="1:19" ht="12.75">
      <c r="A82" s="53"/>
      <c r="B82" s="34"/>
      <c r="C82" s="34"/>
      <c r="D82" s="54"/>
      <c r="E82" s="55"/>
      <c r="F82" s="53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1:19" ht="12.75">
      <c r="A83" s="62" t="s">
        <v>233</v>
      </c>
      <c r="B83" s="63"/>
      <c r="C83" s="64"/>
      <c r="D83" s="64"/>
      <c r="E83" s="64"/>
      <c r="F83" s="64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1:19" ht="12.75">
      <c r="A84" s="65">
        <v>1</v>
      </c>
      <c r="B84" s="66" t="s">
        <v>234</v>
      </c>
      <c r="C84" s="66" t="s">
        <v>235</v>
      </c>
      <c r="D84" s="67">
        <v>106542</v>
      </c>
      <c r="E84" s="68" t="s">
        <v>236</v>
      </c>
      <c r="F84" s="65" t="s">
        <v>11</v>
      </c>
      <c r="G84" s="69">
        <v>45</v>
      </c>
      <c r="H84" s="69">
        <v>0</v>
      </c>
      <c r="I84" s="69">
        <v>0</v>
      </c>
      <c r="J84" s="69">
        <v>6</v>
      </c>
      <c r="K84" s="69">
        <v>15</v>
      </c>
      <c r="L84" s="69">
        <v>3</v>
      </c>
      <c r="M84" s="69">
        <v>3</v>
      </c>
      <c r="N84" s="69">
        <v>0</v>
      </c>
      <c r="O84" s="69">
        <v>9</v>
      </c>
      <c r="P84" s="69">
        <v>0</v>
      </c>
      <c r="Q84" s="69">
        <v>0</v>
      </c>
      <c r="R84" s="69">
        <v>0</v>
      </c>
      <c r="S84" s="69">
        <f>SUM(G84:R84)</f>
        <v>81</v>
      </c>
    </row>
    <row r="85" spans="1:19" ht="12.75">
      <c r="A85" s="274" t="s">
        <v>237</v>
      </c>
      <c r="B85" s="274"/>
      <c r="C85" s="274"/>
      <c r="D85" s="274"/>
      <c r="E85" s="274"/>
      <c r="F85" s="274"/>
      <c r="G85" s="70">
        <f aca="true" t="shared" si="3" ref="G85:R85">SUM(G4:G84)</f>
        <v>113548</v>
      </c>
      <c r="H85" s="70">
        <f t="shared" si="3"/>
        <v>105480</v>
      </c>
      <c r="I85" s="70">
        <f t="shared" si="3"/>
        <v>116459</v>
      </c>
      <c r="J85" s="70">
        <f t="shared" si="3"/>
        <v>117005</v>
      </c>
      <c r="K85" s="70">
        <f t="shared" si="3"/>
        <v>92360</v>
      </c>
      <c r="L85" s="70">
        <f t="shared" si="3"/>
        <v>69432</v>
      </c>
      <c r="M85" s="70">
        <f t="shared" si="3"/>
        <v>78280</v>
      </c>
      <c r="N85" s="70">
        <f t="shared" si="3"/>
        <v>151613</v>
      </c>
      <c r="O85" s="70">
        <f t="shared" si="3"/>
        <v>150044</v>
      </c>
      <c r="P85" s="70">
        <f t="shared" si="3"/>
        <v>205014</v>
      </c>
      <c r="Q85" s="70">
        <f t="shared" si="3"/>
        <v>170452</v>
      </c>
      <c r="R85" s="70">
        <f t="shared" si="3"/>
        <v>99721</v>
      </c>
      <c r="S85" s="70"/>
    </row>
  </sheetData>
  <mergeCells count="7">
    <mergeCell ref="F1:F2"/>
    <mergeCell ref="S1:S2"/>
    <mergeCell ref="A85:F85"/>
    <mergeCell ref="A1:A2"/>
    <mergeCell ref="B1:C2"/>
    <mergeCell ref="D1:D2"/>
    <mergeCell ref="E1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5"/>
  <sheetViews>
    <sheetView zoomScale="105" zoomScaleNormal="105" workbookViewId="0" topLeftCell="A82">
      <pane xSplit="2" topLeftCell="J1" activePane="topRight" state="frozen"/>
      <selection pane="topLeft" activeCell="A82" sqref="A82"/>
      <selection pane="topRight" activeCell="N71" sqref="N71"/>
    </sheetView>
  </sheetViews>
  <sheetFormatPr defaultColWidth="9.140625" defaultRowHeight="12.75"/>
  <cols>
    <col min="1" max="1" width="6.00390625" style="0" customWidth="1"/>
    <col min="2" max="2" width="49.00390625" style="0" customWidth="1"/>
    <col min="3" max="15" width="10.7109375" style="0" customWidth="1"/>
  </cols>
  <sheetData>
    <row r="1" spans="1:15" ht="12.75">
      <c r="A1" s="275" t="s">
        <v>238</v>
      </c>
      <c r="B1" s="275"/>
      <c r="C1" s="71">
        <v>39753</v>
      </c>
      <c r="D1" s="72">
        <v>39783</v>
      </c>
      <c r="E1" s="73">
        <v>39814</v>
      </c>
      <c r="F1" s="72">
        <v>39845</v>
      </c>
      <c r="G1" s="73">
        <v>39873</v>
      </c>
      <c r="H1" s="72">
        <v>39904</v>
      </c>
      <c r="I1" s="73">
        <v>39934</v>
      </c>
      <c r="J1" s="72">
        <v>39965</v>
      </c>
      <c r="K1" s="73">
        <v>39995</v>
      </c>
      <c r="L1" s="72">
        <v>40026</v>
      </c>
      <c r="M1" s="73">
        <v>40057</v>
      </c>
      <c r="N1" s="72">
        <v>40087</v>
      </c>
      <c r="O1" s="276" t="s">
        <v>237</v>
      </c>
    </row>
    <row r="2" spans="1:15" ht="12.75">
      <c r="A2" s="275"/>
      <c r="B2" s="275"/>
      <c r="C2" s="74" t="s">
        <v>239</v>
      </c>
      <c r="D2" s="74" t="s">
        <v>239</v>
      </c>
      <c r="E2" s="74" t="s">
        <v>239</v>
      </c>
      <c r="F2" s="74" t="s">
        <v>239</v>
      </c>
      <c r="G2" s="74" t="s">
        <v>239</v>
      </c>
      <c r="H2" s="74" t="s">
        <v>239</v>
      </c>
      <c r="I2" s="74" t="s">
        <v>239</v>
      </c>
      <c r="J2" s="74" t="s">
        <v>239</v>
      </c>
      <c r="K2" s="74" t="s">
        <v>239</v>
      </c>
      <c r="L2" s="74" t="s">
        <v>239</v>
      </c>
      <c r="M2" s="74" t="s">
        <v>239</v>
      </c>
      <c r="N2" s="74" t="s">
        <v>239</v>
      </c>
      <c r="O2" s="276"/>
    </row>
    <row r="3" spans="1:2" ht="12.75">
      <c r="A3" s="75" t="s">
        <v>7</v>
      </c>
      <c r="B3" s="76"/>
    </row>
    <row r="4" spans="1:15" ht="12.75">
      <c r="A4" s="77">
        <v>1</v>
      </c>
      <c r="B4" s="78" t="s">
        <v>240</v>
      </c>
      <c r="C4" s="12">
        <v>840</v>
      </c>
      <c r="D4" s="13">
        <v>372</v>
      </c>
      <c r="E4" s="13">
        <v>399</v>
      </c>
      <c r="F4" s="13">
        <v>426</v>
      </c>
      <c r="G4" s="13">
        <v>350</v>
      </c>
      <c r="H4" s="13">
        <v>346</v>
      </c>
      <c r="I4" s="13">
        <v>199</v>
      </c>
      <c r="J4" s="13">
        <v>549</v>
      </c>
      <c r="K4" s="13">
        <v>462</v>
      </c>
      <c r="L4" s="13">
        <v>490</v>
      </c>
      <c r="M4" s="13">
        <v>449</v>
      </c>
      <c r="N4" s="13">
        <v>327</v>
      </c>
      <c r="O4" s="13">
        <f aca="true" t="shared" si="0" ref="O4:O27">SUM(C4:N4)</f>
        <v>5209</v>
      </c>
    </row>
    <row r="5" spans="1:15" ht="12.75">
      <c r="A5" s="79">
        <v>2</v>
      </c>
      <c r="B5" s="80" t="s">
        <v>241</v>
      </c>
      <c r="C5" s="19">
        <v>2585</v>
      </c>
      <c r="D5" s="20">
        <v>1408</v>
      </c>
      <c r="E5" s="20">
        <v>2704</v>
      </c>
      <c r="F5" s="20">
        <v>1532</v>
      </c>
      <c r="G5" s="20">
        <v>1387</v>
      </c>
      <c r="H5" s="20">
        <v>776</v>
      </c>
      <c r="I5" s="20">
        <v>769</v>
      </c>
      <c r="J5" s="20">
        <v>2615</v>
      </c>
      <c r="K5" s="20">
        <v>1680</v>
      </c>
      <c r="L5" s="20">
        <v>1446</v>
      </c>
      <c r="M5" s="20">
        <v>1163</v>
      </c>
      <c r="N5" s="20">
        <v>850</v>
      </c>
      <c r="O5" s="20">
        <f t="shared" si="0"/>
        <v>18915</v>
      </c>
    </row>
    <row r="6" spans="1:15" ht="12.75">
      <c r="A6" s="79">
        <v>3</v>
      </c>
      <c r="B6" s="80" t="s">
        <v>15</v>
      </c>
      <c r="C6" s="19">
        <v>7246</v>
      </c>
      <c r="D6" s="20">
        <v>7152</v>
      </c>
      <c r="E6" s="20">
        <v>6612</v>
      </c>
      <c r="F6" s="20">
        <v>4728</v>
      </c>
      <c r="G6" s="20">
        <v>5377</v>
      </c>
      <c r="H6" s="20">
        <v>3539</v>
      </c>
      <c r="I6" s="20">
        <v>4000</v>
      </c>
      <c r="J6" s="20">
        <v>18071</v>
      </c>
      <c r="K6" s="20">
        <v>5397</v>
      </c>
      <c r="L6" s="20">
        <v>7694</v>
      </c>
      <c r="M6" s="20">
        <v>6961</v>
      </c>
      <c r="N6" s="20">
        <v>5067</v>
      </c>
      <c r="O6" s="20">
        <f t="shared" si="0"/>
        <v>81844</v>
      </c>
    </row>
    <row r="7" spans="1:15" ht="12.75">
      <c r="A7" s="79">
        <v>4</v>
      </c>
      <c r="B7" s="80" t="s">
        <v>18</v>
      </c>
      <c r="C7" s="19">
        <v>6001</v>
      </c>
      <c r="D7" s="20">
        <v>3980</v>
      </c>
      <c r="E7" s="20">
        <v>2993</v>
      </c>
      <c r="F7" s="20">
        <v>6508</v>
      </c>
      <c r="G7" s="20">
        <v>2132</v>
      </c>
      <c r="H7" s="20">
        <v>2053</v>
      </c>
      <c r="I7" s="20">
        <v>1819</v>
      </c>
      <c r="J7" s="20">
        <v>6352</v>
      </c>
      <c r="K7" s="20">
        <v>2472</v>
      </c>
      <c r="L7" s="20">
        <v>3139</v>
      </c>
      <c r="M7" s="20">
        <v>2560</v>
      </c>
      <c r="N7" s="20">
        <v>1964</v>
      </c>
      <c r="O7" s="20">
        <f t="shared" si="0"/>
        <v>41973</v>
      </c>
    </row>
    <row r="8" spans="1:15" ht="12.75">
      <c r="A8" s="79">
        <v>5</v>
      </c>
      <c r="B8" s="80" t="s">
        <v>242</v>
      </c>
      <c r="C8" s="19">
        <v>2012</v>
      </c>
      <c r="D8" s="20">
        <v>1618</v>
      </c>
      <c r="E8" s="20">
        <v>1649</v>
      </c>
      <c r="F8" s="20">
        <v>2781</v>
      </c>
      <c r="G8" s="20">
        <v>929</v>
      </c>
      <c r="H8" s="20">
        <v>538</v>
      </c>
      <c r="I8" s="20">
        <v>666</v>
      </c>
      <c r="J8" s="20">
        <v>2183</v>
      </c>
      <c r="K8" s="20">
        <v>2117</v>
      </c>
      <c r="L8" s="20">
        <v>1592</v>
      </c>
      <c r="M8" s="20">
        <v>2182</v>
      </c>
      <c r="N8" s="20">
        <v>866</v>
      </c>
      <c r="O8" s="20">
        <f t="shared" si="0"/>
        <v>19133</v>
      </c>
    </row>
    <row r="9" spans="1:15" ht="12.75">
      <c r="A9" s="79">
        <v>6</v>
      </c>
      <c r="B9" s="81" t="s">
        <v>24</v>
      </c>
      <c r="C9" s="19">
        <v>2441</v>
      </c>
      <c r="D9" s="20">
        <v>2315</v>
      </c>
      <c r="E9" s="20">
        <v>2294</v>
      </c>
      <c r="F9" s="20">
        <v>3103</v>
      </c>
      <c r="G9" s="20">
        <v>3841</v>
      </c>
      <c r="H9" s="20">
        <v>1743</v>
      </c>
      <c r="I9" s="20">
        <v>2219</v>
      </c>
      <c r="J9" s="20">
        <v>8133</v>
      </c>
      <c r="K9" s="20">
        <v>2016</v>
      </c>
      <c r="L9" s="20">
        <v>1366</v>
      </c>
      <c r="M9" s="20">
        <v>1661</v>
      </c>
      <c r="N9" s="20">
        <v>1317</v>
      </c>
      <c r="O9" s="20">
        <f t="shared" si="0"/>
        <v>32449</v>
      </c>
    </row>
    <row r="10" spans="1:15" ht="12.75">
      <c r="A10" s="79">
        <v>7</v>
      </c>
      <c r="B10" s="81" t="s">
        <v>27</v>
      </c>
      <c r="C10" s="19">
        <v>157067</v>
      </c>
      <c r="D10" s="20">
        <v>2506</v>
      </c>
      <c r="E10" s="20">
        <v>2056</v>
      </c>
      <c r="F10" s="20">
        <v>1833</v>
      </c>
      <c r="G10" s="20">
        <v>2741</v>
      </c>
      <c r="H10" s="20">
        <v>1285</v>
      </c>
      <c r="I10" s="20">
        <v>1099</v>
      </c>
      <c r="J10" s="20">
        <v>4526</v>
      </c>
      <c r="K10" s="20">
        <v>2025</v>
      </c>
      <c r="L10" s="20">
        <v>2078</v>
      </c>
      <c r="M10" s="20">
        <v>1432</v>
      </c>
      <c r="N10" s="20">
        <v>961</v>
      </c>
      <c r="O10" s="20">
        <f t="shared" si="0"/>
        <v>179609</v>
      </c>
    </row>
    <row r="11" spans="1:15" ht="12.75">
      <c r="A11" s="79">
        <v>8</v>
      </c>
      <c r="B11" s="81" t="s">
        <v>30</v>
      </c>
      <c r="C11" s="19">
        <v>2381</v>
      </c>
      <c r="D11" s="20">
        <v>1266</v>
      </c>
      <c r="E11" s="20">
        <v>1776</v>
      </c>
      <c r="F11" s="20">
        <v>799</v>
      </c>
      <c r="G11" s="20">
        <v>1167</v>
      </c>
      <c r="H11" s="20">
        <v>969</v>
      </c>
      <c r="I11" s="20">
        <v>2331</v>
      </c>
      <c r="J11" s="20">
        <v>2710</v>
      </c>
      <c r="K11" s="20">
        <v>3089</v>
      </c>
      <c r="L11" s="20">
        <v>2328</v>
      </c>
      <c r="M11" s="20">
        <v>1854</v>
      </c>
      <c r="N11" s="20">
        <v>1125</v>
      </c>
      <c r="O11" s="20">
        <f t="shared" si="0"/>
        <v>21795</v>
      </c>
    </row>
    <row r="12" spans="1:15" ht="12.75">
      <c r="A12" s="79">
        <v>9</v>
      </c>
      <c r="B12" s="80" t="s">
        <v>33</v>
      </c>
      <c r="C12" s="19">
        <v>323</v>
      </c>
      <c r="D12" s="20">
        <v>646</v>
      </c>
      <c r="E12" s="20">
        <v>191</v>
      </c>
      <c r="F12" s="20">
        <v>208</v>
      </c>
      <c r="G12" s="20">
        <v>155</v>
      </c>
      <c r="H12" s="20">
        <v>65</v>
      </c>
      <c r="I12" s="20">
        <v>161</v>
      </c>
      <c r="J12" s="20">
        <v>326</v>
      </c>
      <c r="K12" s="20">
        <v>391</v>
      </c>
      <c r="L12" s="20">
        <v>252</v>
      </c>
      <c r="M12" s="20">
        <v>465</v>
      </c>
      <c r="N12" s="20">
        <v>201</v>
      </c>
      <c r="O12" s="20">
        <f t="shared" si="0"/>
        <v>3384</v>
      </c>
    </row>
    <row r="13" spans="1:15" ht="12.75">
      <c r="A13" s="79">
        <v>10</v>
      </c>
      <c r="B13" s="80" t="s">
        <v>243</v>
      </c>
      <c r="C13" s="19">
        <v>140</v>
      </c>
      <c r="D13" s="20">
        <v>49</v>
      </c>
      <c r="E13" s="20">
        <v>206</v>
      </c>
      <c r="F13" s="20">
        <v>343</v>
      </c>
      <c r="G13" s="20">
        <v>87</v>
      </c>
      <c r="H13" s="20">
        <v>107</v>
      </c>
      <c r="I13" s="20">
        <v>106</v>
      </c>
      <c r="J13" s="20">
        <v>75</v>
      </c>
      <c r="K13" s="20">
        <v>106</v>
      </c>
      <c r="L13" s="20">
        <v>230</v>
      </c>
      <c r="M13" s="20">
        <v>441</v>
      </c>
      <c r="N13" s="20">
        <v>109</v>
      </c>
      <c r="O13" s="20">
        <f t="shared" si="0"/>
        <v>1999</v>
      </c>
    </row>
    <row r="14" spans="1:15" ht="12.75">
      <c r="A14" s="79">
        <v>11</v>
      </c>
      <c r="B14" s="80" t="s">
        <v>244</v>
      </c>
      <c r="C14" s="19">
        <v>687</v>
      </c>
      <c r="D14" s="20">
        <v>759</v>
      </c>
      <c r="E14" s="20">
        <v>683</v>
      </c>
      <c r="F14" s="20">
        <v>693</v>
      </c>
      <c r="G14" s="20">
        <v>992</v>
      </c>
      <c r="H14" s="20">
        <v>447</v>
      </c>
      <c r="I14" s="20">
        <v>734</v>
      </c>
      <c r="J14" s="20">
        <v>1987</v>
      </c>
      <c r="K14" s="20">
        <v>480</v>
      </c>
      <c r="L14" s="20">
        <v>359</v>
      </c>
      <c r="M14" s="20">
        <v>742</v>
      </c>
      <c r="N14" s="20">
        <v>409</v>
      </c>
      <c r="O14" s="20">
        <f t="shared" si="0"/>
        <v>8972</v>
      </c>
    </row>
    <row r="15" spans="1:15" ht="12.75">
      <c r="A15" s="79">
        <v>12</v>
      </c>
      <c r="B15" s="80" t="s">
        <v>42</v>
      </c>
      <c r="C15" s="19">
        <v>3289</v>
      </c>
      <c r="D15" s="20">
        <v>2818</v>
      </c>
      <c r="E15" s="20">
        <v>2499</v>
      </c>
      <c r="F15" s="20">
        <v>1882</v>
      </c>
      <c r="G15" s="20">
        <v>2868</v>
      </c>
      <c r="H15" s="20">
        <v>1818</v>
      </c>
      <c r="I15" s="20">
        <v>3038</v>
      </c>
      <c r="J15" s="20">
        <v>4029</v>
      </c>
      <c r="K15" s="20">
        <v>1920</v>
      </c>
      <c r="L15" s="20">
        <v>2382</v>
      </c>
      <c r="M15" s="20">
        <v>2978</v>
      </c>
      <c r="N15" s="20">
        <v>1734</v>
      </c>
      <c r="O15" s="20">
        <f t="shared" si="0"/>
        <v>31255</v>
      </c>
    </row>
    <row r="16" spans="1:15" ht="12.75">
      <c r="A16" s="79">
        <v>13</v>
      </c>
      <c r="B16" s="80" t="s">
        <v>45</v>
      </c>
      <c r="C16" s="19">
        <v>674</v>
      </c>
      <c r="D16" s="20">
        <v>510</v>
      </c>
      <c r="E16" s="20">
        <v>836</v>
      </c>
      <c r="F16" s="20">
        <v>455</v>
      </c>
      <c r="G16" s="20">
        <v>907</v>
      </c>
      <c r="H16" s="20">
        <v>1085</v>
      </c>
      <c r="I16" s="20">
        <v>532</v>
      </c>
      <c r="J16" s="20">
        <v>1200</v>
      </c>
      <c r="K16" s="20">
        <v>546</v>
      </c>
      <c r="L16" s="20">
        <v>539</v>
      </c>
      <c r="M16" s="20">
        <v>637</v>
      </c>
      <c r="N16" s="20">
        <v>518</v>
      </c>
      <c r="O16" s="20">
        <f t="shared" si="0"/>
        <v>8439</v>
      </c>
    </row>
    <row r="17" spans="1:15" ht="12.75">
      <c r="A17" s="79">
        <v>14</v>
      </c>
      <c r="B17" s="80" t="s">
        <v>245</v>
      </c>
      <c r="C17" s="19">
        <v>1248</v>
      </c>
      <c r="D17" s="20">
        <v>718</v>
      </c>
      <c r="E17" s="20">
        <v>792</v>
      </c>
      <c r="F17" s="20">
        <v>1140</v>
      </c>
      <c r="G17" s="20">
        <v>452</v>
      </c>
      <c r="H17" s="20">
        <v>441</v>
      </c>
      <c r="I17" s="20">
        <v>589</v>
      </c>
      <c r="J17" s="20">
        <v>1335</v>
      </c>
      <c r="K17" s="20">
        <v>834</v>
      </c>
      <c r="L17" s="20">
        <v>589</v>
      </c>
      <c r="M17" s="20">
        <v>1087</v>
      </c>
      <c r="N17" s="20">
        <v>838</v>
      </c>
      <c r="O17" s="20">
        <f t="shared" si="0"/>
        <v>10063</v>
      </c>
    </row>
    <row r="18" spans="1:15" ht="12.75">
      <c r="A18" s="79">
        <v>15</v>
      </c>
      <c r="B18" s="80" t="s">
        <v>51</v>
      </c>
      <c r="C18" s="19">
        <v>5199</v>
      </c>
      <c r="D18" s="20">
        <v>2452</v>
      </c>
      <c r="E18" s="20">
        <v>1756</v>
      </c>
      <c r="F18" s="20">
        <v>3511</v>
      </c>
      <c r="G18" s="20">
        <v>1746</v>
      </c>
      <c r="H18" s="20">
        <v>1706</v>
      </c>
      <c r="I18" s="20">
        <v>1976</v>
      </c>
      <c r="J18" s="20">
        <v>12644</v>
      </c>
      <c r="K18" s="20">
        <v>2189</v>
      </c>
      <c r="L18" s="20">
        <v>2613</v>
      </c>
      <c r="M18" s="20">
        <v>2093</v>
      </c>
      <c r="N18" s="20">
        <v>3199</v>
      </c>
      <c r="O18" s="20">
        <f t="shared" si="0"/>
        <v>41084</v>
      </c>
    </row>
    <row r="19" spans="1:15" ht="12.75">
      <c r="A19" s="79">
        <v>16</v>
      </c>
      <c r="B19" s="80" t="s">
        <v>54</v>
      </c>
      <c r="C19" s="19">
        <v>830</v>
      </c>
      <c r="D19" s="20">
        <v>525</v>
      </c>
      <c r="E19" s="20">
        <v>965</v>
      </c>
      <c r="F19" s="20">
        <v>950</v>
      </c>
      <c r="G19" s="20">
        <v>644</v>
      </c>
      <c r="H19" s="20">
        <v>463</v>
      </c>
      <c r="I19" s="20">
        <v>304</v>
      </c>
      <c r="J19" s="20">
        <v>542</v>
      </c>
      <c r="K19" s="20">
        <v>159</v>
      </c>
      <c r="L19" s="20">
        <v>367</v>
      </c>
      <c r="M19" s="20">
        <v>1297</v>
      </c>
      <c r="N19" s="20">
        <v>306</v>
      </c>
      <c r="O19" s="20">
        <f t="shared" si="0"/>
        <v>7352</v>
      </c>
    </row>
    <row r="20" spans="1:15" ht="12.75">
      <c r="A20" s="79">
        <v>17</v>
      </c>
      <c r="B20" s="80" t="s">
        <v>57</v>
      </c>
      <c r="C20" s="19">
        <v>536</v>
      </c>
      <c r="D20" s="20">
        <v>576</v>
      </c>
      <c r="E20" s="20">
        <v>382</v>
      </c>
      <c r="F20" s="20">
        <v>951</v>
      </c>
      <c r="G20" s="20">
        <v>446</v>
      </c>
      <c r="H20" s="20">
        <v>310</v>
      </c>
      <c r="I20" s="20">
        <v>276</v>
      </c>
      <c r="J20" s="20">
        <v>2109</v>
      </c>
      <c r="K20" s="20">
        <v>961</v>
      </c>
      <c r="L20" s="20">
        <v>976</v>
      </c>
      <c r="M20" s="20">
        <v>662</v>
      </c>
      <c r="N20" s="20">
        <v>575</v>
      </c>
      <c r="O20" s="20">
        <f t="shared" si="0"/>
        <v>8760</v>
      </c>
    </row>
    <row r="21" spans="1:15" ht="12.75">
      <c r="A21" s="79">
        <v>18</v>
      </c>
      <c r="B21" s="80" t="s">
        <v>60</v>
      </c>
      <c r="C21" s="19">
        <v>720</v>
      </c>
      <c r="D21" s="20">
        <v>254</v>
      </c>
      <c r="E21" s="20">
        <v>1303</v>
      </c>
      <c r="F21" s="20">
        <v>676</v>
      </c>
      <c r="G21" s="20">
        <v>356</v>
      </c>
      <c r="H21" s="20">
        <v>166</v>
      </c>
      <c r="I21" s="20">
        <v>118</v>
      </c>
      <c r="J21" s="20">
        <v>571</v>
      </c>
      <c r="K21" s="20">
        <v>1012</v>
      </c>
      <c r="L21" s="20">
        <v>413</v>
      </c>
      <c r="M21" s="20">
        <v>240</v>
      </c>
      <c r="N21" s="20">
        <v>178</v>
      </c>
      <c r="O21" s="20">
        <f t="shared" si="0"/>
        <v>6007</v>
      </c>
    </row>
    <row r="22" spans="1:15" ht="12.75">
      <c r="A22" s="79">
        <v>19</v>
      </c>
      <c r="B22" s="80" t="s">
        <v>63</v>
      </c>
      <c r="C22" s="19">
        <v>522</v>
      </c>
      <c r="D22" s="20">
        <v>172</v>
      </c>
      <c r="E22" s="20">
        <v>204</v>
      </c>
      <c r="F22" s="20">
        <v>292</v>
      </c>
      <c r="G22" s="20">
        <v>106</v>
      </c>
      <c r="H22" s="20">
        <v>138</v>
      </c>
      <c r="I22" s="20">
        <v>234</v>
      </c>
      <c r="J22" s="20">
        <v>474</v>
      </c>
      <c r="K22" s="20">
        <v>37</v>
      </c>
      <c r="L22" s="20">
        <v>35</v>
      </c>
      <c r="M22" s="20">
        <v>49</v>
      </c>
      <c r="N22" s="20">
        <v>45</v>
      </c>
      <c r="O22" s="20">
        <f t="shared" si="0"/>
        <v>2308</v>
      </c>
    </row>
    <row r="23" spans="1:15" ht="12.75">
      <c r="A23" s="79">
        <v>20</v>
      </c>
      <c r="B23" s="80" t="s">
        <v>66</v>
      </c>
      <c r="C23" s="19">
        <v>2398</v>
      </c>
      <c r="D23" s="20">
        <v>1494</v>
      </c>
      <c r="E23" s="20">
        <v>2027</v>
      </c>
      <c r="F23" s="20">
        <v>1402</v>
      </c>
      <c r="G23" s="20">
        <v>1704</v>
      </c>
      <c r="H23" s="20">
        <v>1200</v>
      </c>
      <c r="I23" s="20">
        <v>869</v>
      </c>
      <c r="J23" s="20">
        <v>2099</v>
      </c>
      <c r="K23" s="20">
        <v>1675</v>
      </c>
      <c r="L23" s="20">
        <v>1585</v>
      </c>
      <c r="M23" s="20">
        <v>3016</v>
      </c>
      <c r="N23" s="20">
        <v>2286</v>
      </c>
      <c r="O23" s="20">
        <f t="shared" si="0"/>
        <v>21755</v>
      </c>
    </row>
    <row r="24" spans="1:15" ht="12.75">
      <c r="A24" s="79">
        <v>21</v>
      </c>
      <c r="B24" s="80" t="s">
        <v>69</v>
      </c>
      <c r="C24" s="19">
        <v>349</v>
      </c>
      <c r="D24" s="20">
        <v>171</v>
      </c>
      <c r="E24" s="20">
        <v>314</v>
      </c>
      <c r="F24" s="20">
        <v>472</v>
      </c>
      <c r="G24" s="20">
        <v>201</v>
      </c>
      <c r="H24" s="20">
        <v>419</v>
      </c>
      <c r="I24" s="20">
        <v>52</v>
      </c>
      <c r="J24" s="20">
        <v>254</v>
      </c>
      <c r="K24" s="20">
        <v>166</v>
      </c>
      <c r="L24" s="20">
        <v>196</v>
      </c>
      <c r="M24" s="20">
        <v>236</v>
      </c>
      <c r="N24" s="20">
        <v>186</v>
      </c>
      <c r="O24" s="20">
        <f t="shared" si="0"/>
        <v>3016</v>
      </c>
    </row>
    <row r="25" spans="1:15" ht="12.75">
      <c r="A25" s="79">
        <v>22</v>
      </c>
      <c r="B25" s="80" t="s">
        <v>246</v>
      </c>
      <c r="C25" s="19">
        <v>3780</v>
      </c>
      <c r="D25" s="20">
        <v>2144</v>
      </c>
      <c r="E25" s="20">
        <v>2901</v>
      </c>
      <c r="F25" s="20">
        <v>3225</v>
      </c>
      <c r="G25" s="20">
        <v>2209</v>
      </c>
      <c r="H25" s="20">
        <v>1480</v>
      </c>
      <c r="I25" s="20">
        <v>2446</v>
      </c>
      <c r="J25" s="20">
        <v>4009</v>
      </c>
      <c r="K25" s="20">
        <v>2665</v>
      </c>
      <c r="L25" s="20">
        <v>2864</v>
      </c>
      <c r="M25" s="20">
        <v>3047</v>
      </c>
      <c r="N25" s="20">
        <v>1279</v>
      </c>
      <c r="O25" s="20">
        <f t="shared" si="0"/>
        <v>32049</v>
      </c>
    </row>
    <row r="26" spans="1:15" ht="12.75">
      <c r="A26" s="79">
        <v>23</v>
      </c>
      <c r="B26" s="80" t="s">
        <v>247</v>
      </c>
      <c r="C26" s="19">
        <v>247</v>
      </c>
      <c r="D26" s="20">
        <v>166</v>
      </c>
      <c r="E26" s="20">
        <v>179</v>
      </c>
      <c r="F26" s="20">
        <v>310</v>
      </c>
      <c r="G26" s="20">
        <v>143</v>
      </c>
      <c r="H26" s="20">
        <v>1244</v>
      </c>
      <c r="I26" s="20">
        <v>609</v>
      </c>
      <c r="J26" s="20">
        <v>401</v>
      </c>
      <c r="K26" s="20">
        <v>418</v>
      </c>
      <c r="L26" s="20">
        <v>353</v>
      </c>
      <c r="M26" s="20">
        <v>1019</v>
      </c>
      <c r="N26" s="20">
        <v>168</v>
      </c>
      <c r="O26" s="20">
        <f t="shared" si="0"/>
        <v>5257</v>
      </c>
    </row>
    <row r="27" spans="1:15" ht="12.75">
      <c r="A27" s="82">
        <v>24</v>
      </c>
      <c r="B27" s="83" t="s">
        <v>78</v>
      </c>
      <c r="C27" s="31">
        <v>1103</v>
      </c>
      <c r="D27" s="32">
        <v>824</v>
      </c>
      <c r="E27" s="32">
        <v>3527</v>
      </c>
      <c r="F27" s="32">
        <v>2377</v>
      </c>
      <c r="G27" s="32">
        <v>1502</v>
      </c>
      <c r="H27" s="32">
        <v>945</v>
      </c>
      <c r="I27" s="32">
        <v>1208</v>
      </c>
      <c r="J27" s="32">
        <v>1665</v>
      </c>
      <c r="K27" s="32">
        <v>940</v>
      </c>
      <c r="L27" s="32">
        <v>670</v>
      </c>
      <c r="M27" s="32">
        <v>2441</v>
      </c>
      <c r="N27" s="32">
        <v>2031</v>
      </c>
      <c r="O27" s="32">
        <f t="shared" si="0"/>
        <v>19233</v>
      </c>
    </row>
    <row r="28" spans="1:15" ht="12.75">
      <c r="A28" s="84"/>
      <c r="B28" s="85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2.75">
      <c r="A29" s="86" t="s">
        <v>81</v>
      </c>
      <c r="B29" s="8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2.75">
      <c r="A30" s="77">
        <v>1</v>
      </c>
      <c r="B30" s="78" t="s">
        <v>248</v>
      </c>
      <c r="C30" s="12">
        <v>402</v>
      </c>
      <c r="D30" s="13">
        <v>87</v>
      </c>
      <c r="E30" s="13">
        <v>701</v>
      </c>
      <c r="F30" s="13">
        <v>293</v>
      </c>
      <c r="G30" s="13">
        <v>16</v>
      </c>
      <c r="H30" s="13">
        <v>24</v>
      </c>
      <c r="I30" s="13">
        <v>22</v>
      </c>
      <c r="J30" s="13">
        <v>99</v>
      </c>
      <c r="K30" s="13">
        <v>54</v>
      </c>
      <c r="L30" s="13">
        <v>470</v>
      </c>
      <c r="M30" s="13">
        <v>396</v>
      </c>
      <c r="N30" s="13">
        <v>4</v>
      </c>
      <c r="O30" s="13">
        <f aca="true" t="shared" si="1" ref="O30:O70">SUM(C30:N30)</f>
        <v>2568</v>
      </c>
    </row>
    <row r="31" spans="1:15" ht="12.75">
      <c r="A31" s="79">
        <v>2</v>
      </c>
      <c r="B31" s="80" t="s">
        <v>249</v>
      </c>
      <c r="C31" s="19">
        <v>68</v>
      </c>
      <c r="D31" s="20">
        <v>25</v>
      </c>
      <c r="E31" s="20">
        <v>40</v>
      </c>
      <c r="F31" s="20">
        <v>23</v>
      </c>
      <c r="G31" s="20">
        <v>87</v>
      </c>
      <c r="H31" s="20">
        <v>35</v>
      </c>
      <c r="I31" s="20">
        <v>62</v>
      </c>
      <c r="J31" s="20">
        <v>1091</v>
      </c>
      <c r="K31" s="20">
        <v>20</v>
      </c>
      <c r="L31" s="20">
        <v>38</v>
      </c>
      <c r="M31" s="20">
        <v>19</v>
      </c>
      <c r="N31" s="20">
        <v>8</v>
      </c>
      <c r="O31" s="20">
        <f t="shared" si="1"/>
        <v>1516</v>
      </c>
    </row>
    <row r="32" spans="1:15" ht="12.75">
      <c r="A32" s="79">
        <v>3</v>
      </c>
      <c r="B32" s="80" t="s">
        <v>250</v>
      </c>
      <c r="C32" s="19">
        <v>11</v>
      </c>
      <c r="D32" s="20">
        <v>7</v>
      </c>
      <c r="E32" s="20">
        <v>15</v>
      </c>
      <c r="F32" s="20">
        <v>1</v>
      </c>
      <c r="G32" s="20">
        <v>69</v>
      </c>
      <c r="H32" s="20">
        <v>258</v>
      </c>
      <c r="I32" s="20">
        <v>3</v>
      </c>
      <c r="J32" s="20">
        <v>18</v>
      </c>
      <c r="K32" s="20">
        <v>12</v>
      </c>
      <c r="L32" s="20">
        <v>2</v>
      </c>
      <c r="M32" s="20">
        <v>2</v>
      </c>
      <c r="N32" s="20">
        <v>3</v>
      </c>
      <c r="O32" s="20">
        <f t="shared" si="1"/>
        <v>401</v>
      </c>
    </row>
    <row r="33" spans="1:15" ht="12.75">
      <c r="A33" s="79">
        <v>4</v>
      </c>
      <c r="B33" s="80" t="s">
        <v>251</v>
      </c>
      <c r="C33" s="19">
        <v>40</v>
      </c>
      <c r="D33" s="20">
        <v>27</v>
      </c>
      <c r="E33" s="20">
        <v>91</v>
      </c>
      <c r="F33" s="20">
        <v>28</v>
      </c>
      <c r="G33" s="20">
        <v>101</v>
      </c>
      <c r="H33" s="20">
        <v>11</v>
      </c>
      <c r="I33" s="20">
        <v>36</v>
      </c>
      <c r="J33" s="20">
        <v>84</v>
      </c>
      <c r="K33" s="20">
        <v>29</v>
      </c>
      <c r="L33" s="20">
        <v>516</v>
      </c>
      <c r="M33" s="20">
        <v>157</v>
      </c>
      <c r="N33" s="20">
        <v>0</v>
      </c>
      <c r="O33" s="20">
        <f t="shared" si="1"/>
        <v>1120</v>
      </c>
    </row>
    <row r="34" spans="1:15" ht="12.75">
      <c r="A34" s="79">
        <v>5</v>
      </c>
      <c r="B34" s="80" t="s">
        <v>252</v>
      </c>
      <c r="C34" s="19">
        <v>43</v>
      </c>
      <c r="D34" s="20">
        <v>23</v>
      </c>
      <c r="E34" s="20">
        <v>45</v>
      </c>
      <c r="F34" s="20">
        <v>56</v>
      </c>
      <c r="G34" s="20">
        <v>16</v>
      </c>
      <c r="H34" s="20">
        <v>3</v>
      </c>
      <c r="I34" s="20">
        <v>7</v>
      </c>
      <c r="J34" s="20">
        <v>107</v>
      </c>
      <c r="K34" s="20">
        <v>82</v>
      </c>
      <c r="L34" s="20">
        <v>508</v>
      </c>
      <c r="M34" s="20">
        <v>128</v>
      </c>
      <c r="N34" s="20">
        <v>294</v>
      </c>
      <c r="O34" s="20">
        <f t="shared" si="1"/>
        <v>1312</v>
      </c>
    </row>
    <row r="35" spans="1:15" ht="12.75">
      <c r="A35" s="79">
        <v>6</v>
      </c>
      <c r="B35" s="80" t="s">
        <v>253</v>
      </c>
      <c r="C35" s="19">
        <v>79</v>
      </c>
      <c r="D35" s="20">
        <v>55</v>
      </c>
      <c r="E35" s="20">
        <v>27</v>
      </c>
      <c r="F35" s="20">
        <v>35</v>
      </c>
      <c r="G35" s="20">
        <v>50</v>
      </c>
      <c r="H35" s="20">
        <v>36</v>
      </c>
      <c r="I35" s="20">
        <v>26</v>
      </c>
      <c r="J35" s="20">
        <v>21</v>
      </c>
      <c r="K35" s="20">
        <v>37</v>
      </c>
      <c r="L35" s="20">
        <v>33</v>
      </c>
      <c r="M35" s="20">
        <v>24</v>
      </c>
      <c r="N35" s="20">
        <v>14</v>
      </c>
      <c r="O35" s="20">
        <f t="shared" si="1"/>
        <v>437</v>
      </c>
    </row>
    <row r="36" spans="1:15" ht="12.75">
      <c r="A36" s="79">
        <v>7</v>
      </c>
      <c r="B36" s="80" t="s">
        <v>254</v>
      </c>
      <c r="C36" s="19">
        <v>62</v>
      </c>
      <c r="D36" s="20">
        <v>48</v>
      </c>
      <c r="E36" s="20">
        <v>27</v>
      </c>
      <c r="F36" s="20">
        <v>123</v>
      </c>
      <c r="G36" s="20">
        <v>20</v>
      </c>
      <c r="H36" s="20">
        <v>9</v>
      </c>
      <c r="I36" s="20">
        <v>6</v>
      </c>
      <c r="J36" s="20">
        <v>94</v>
      </c>
      <c r="K36" s="20">
        <v>9</v>
      </c>
      <c r="L36" s="20">
        <v>24</v>
      </c>
      <c r="M36" s="20">
        <v>8</v>
      </c>
      <c r="N36" s="20">
        <v>5</v>
      </c>
      <c r="O36" s="20">
        <f t="shared" si="1"/>
        <v>435</v>
      </c>
    </row>
    <row r="37" spans="1:15" ht="12.75">
      <c r="A37" s="79">
        <v>8</v>
      </c>
      <c r="B37" s="80" t="s">
        <v>255</v>
      </c>
      <c r="C37" s="19">
        <v>0</v>
      </c>
      <c r="D37" s="20">
        <v>0</v>
      </c>
      <c r="E37" s="20">
        <v>3</v>
      </c>
      <c r="F37" s="20">
        <v>44</v>
      </c>
      <c r="G37" s="20">
        <v>4</v>
      </c>
      <c r="H37" s="20">
        <v>1</v>
      </c>
      <c r="I37" s="20">
        <v>7</v>
      </c>
      <c r="J37" s="20">
        <v>1</v>
      </c>
      <c r="K37" s="20">
        <v>0</v>
      </c>
      <c r="L37" s="20">
        <v>1</v>
      </c>
      <c r="M37" s="20">
        <v>0</v>
      </c>
      <c r="N37" s="20">
        <v>1</v>
      </c>
      <c r="O37" s="20">
        <f t="shared" si="1"/>
        <v>62</v>
      </c>
    </row>
    <row r="38" spans="1:15" ht="12.75">
      <c r="A38" s="79">
        <v>9</v>
      </c>
      <c r="B38" s="80" t="s">
        <v>256</v>
      </c>
      <c r="C38" s="19">
        <v>83</v>
      </c>
      <c r="D38" s="20">
        <v>110</v>
      </c>
      <c r="E38" s="20">
        <v>313</v>
      </c>
      <c r="F38" s="20">
        <v>50</v>
      </c>
      <c r="G38" s="20">
        <v>20</v>
      </c>
      <c r="H38" s="20">
        <v>2</v>
      </c>
      <c r="I38" s="20">
        <v>20</v>
      </c>
      <c r="J38" s="20">
        <v>1980</v>
      </c>
      <c r="K38" s="20">
        <v>56</v>
      </c>
      <c r="L38" s="20">
        <v>1846</v>
      </c>
      <c r="M38" s="20">
        <v>5506</v>
      </c>
      <c r="N38" s="20">
        <v>1318</v>
      </c>
      <c r="O38" s="20">
        <f t="shared" si="1"/>
        <v>11304</v>
      </c>
    </row>
    <row r="39" spans="1:15" ht="12.75">
      <c r="A39" s="79">
        <v>10</v>
      </c>
      <c r="B39" s="80" t="s">
        <v>257</v>
      </c>
      <c r="C39" s="19">
        <v>18</v>
      </c>
      <c r="D39" s="20">
        <v>33</v>
      </c>
      <c r="E39" s="20">
        <v>37</v>
      </c>
      <c r="F39" s="20">
        <v>56</v>
      </c>
      <c r="G39" s="20">
        <v>80</v>
      </c>
      <c r="H39" s="20">
        <v>2</v>
      </c>
      <c r="I39" s="20">
        <v>8</v>
      </c>
      <c r="J39" s="20">
        <v>8</v>
      </c>
      <c r="K39" s="20">
        <v>14</v>
      </c>
      <c r="L39" s="20">
        <v>19</v>
      </c>
      <c r="M39" s="20">
        <v>29</v>
      </c>
      <c r="N39" s="20">
        <v>5</v>
      </c>
      <c r="O39" s="20">
        <f t="shared" si="1"/>
        <v>309</v>
      </c>
    </row>
    <row r="40" spans="1:15" ht="12.75">
      <c r="A40" s="79">
        <v>11</v>
      </c>
      <c r="B40" s="80" t="s">
        <v>258</v>
      </c>
      <c r="C40" s="19">
        <v>89</v>
      </c>
      <c r="D40" s="20">
        <v>53</v>
      </c>
      <c r="E40" s="20">
        <v>16</v>
      </c>
      <c r="F40" s="20">
        <v>90</v>
      </c>
      <c r="G40" s="20">
        <v>14</v>
      </c>
      <c r="H40" s="20">
        <v>25</v>
      </c>
      <c r="I40" s="20">
        <v>35</v>
      </c>
      <c r="J40" s="20">
        <v>110</v>
      </c>
      <c r="K40" s="20">
        <v>50</v>
      </c>
      <c r="L40" s="20">
        <v>66</v>
      </c>
      <c r="M40" s="20">
        <v>3</v>
      </c>
      <c r="N40" s="20">
        <v>49</v>
      </c>
      <c r="O40" s="20">
        <f t="shared" si="1"/>
        <v>600</v>
      </c>
    </row>
    <row r="41" spans="1:15" ht="12.75">
      <c r="A41" s="79">
        <v>12</v>
      </c>
      <c r="B41" s="80" t="s">
        <v>259</v>
      </c>
      <c r="C41" s="19">
        <v>68</v>
      </c>
      <c r="D41" s="20">
        <v>32</v>
      </c>
      <c r="E41" s="20">
        <v>34</v>
      </c>
      <c r="F41" s="20">
        <v>827</v>
      </c>
      <c r="G41" s="20">
        <v>18</v>
      </c>
      <c r="H41" s="20">
        <v>0</v>
      </c>
      <c r="I41" s="20">
        <v>15</v>
      </c>
      <c r="J41" s="20">
        <v>19</v>
      </c>
      <c r="K41" s="20">
        <v>105</v>
      </c>
      <c r="L41" s="20">
        <v>25</v>
      </c>
      <c r="M41" s="20">
        <v>11</v>
      </c>
      <c r="N41" s="20">
        <v>14</v>
      </c>
      <c r="O41" s="20">
        <f t="shared" si="1"/>
        <v>1168</v>
      </c>
    </row>
    <row r="42" spans="1:15" ht="12.75">
      <c r="A42" s="79">
        <v>13</v>
      </c>
      <c r="B42" s="80" t="s">
        <v>260</v>
      </c>
      <c r="C42" s="19">
        <v>81</v>
      </c>
      <c r="D42" s="20">
        <v>60</v>
      </c>
      <c r="E42" s="20">
        <v>146</v>
      </c>
      <c r="F42" s="20">
        <v>28</v>
      </c>
      <c r="G42" s="20">
        <v>20</v>
      </c>
      <c r="H42" s="20">
        <v>77</v>
      </c>
      <c r="I42" s="20">
        <v>479</v>
      </c>
      <c r="J42" s="20">
        <v>253</v>
      </c>
      <c r="K42" s="20">
        <v>43</v>
      </c>
      <c r="L42" s="20">
        <v>73</v>
      </c>
      <c r="M42" s="20">
        <v>68</v>
      </c>
      <c r="N42" s="20">
        <v>50</v>
      </c>
      <c r="O42" s="20">
        <f t="shared" si="1"/>
        <v>1378</v>
      </c>
    </row>
    <row r="43" spans="1:15" ht="12.75">
      <c r="A43" s="79">
        <v>14</v>
      </c>
      <c r="B43" s="80" t="s">
        <v>121</v>
      </c>
      <c r="C43" s="19">
        <v>60</v>
      </c>
      <c r="D43" s="20">
        <v>23</v>
      </c>
      <c r="E43" s="20">
        <v>91</v>
      </c>
      <c r="F43" s="20">
        <v>152</v>
      </c>
      <c r="G43" s="20">
        <v>7</v>
      </c>
      <c r="H43" s="20">
        <v>45</v>
      </c>
      <c r="I43" s="20">
        <v>8</v>
      </c>
      <c r="J43" s="20">
        <v>25</v>
      </c>
      <c r="K43" s="20">
        <v>19</v>
      </c>
      <c r="L43" s="20">
        <v>10</v>
      </c>
      <c r="M43" s="20">
        <v>20</v>
      </c>
      <c r="N43" s="20">
        <v>65</v>
      </c>
      <c r="O43" s="20">
        <f t="shared" si="1"/>
        <v>525</v>
      </c>
    </row>
    <row r="44" spans="1:15" ht="12.75">
      <c r="A44" s="79">
        <v>15</v>
      </c>
      <c r="B44" s="80" t="s">
        <v>261</v>
      </c>
      <c r="C44" s="19">
        <v>354</v>
      </c>
      <c r="D44" s="20">
        <v>609</v>
      </c>
      <c r="E44" s="20">
        <v>832</v>
      </c>
      <c r="F44" s="20">
        <v>262</v>
      </c>
      <c r="G44" s="20">
        <v>140</v>
      </c>
      <c r="H44" s="20">
        <v>252</v>
      </c>
      <c r="I44" s="20">
        <v>512</v>
      </c>
      <c r="J44" s="20">
        <v>132</v>
      </c>
      <c r="K44" s="20">
        <v>368</v>
      </c>
      <c r="L44" s="20">
        <v>439</v>
      </c>
      <c r="M44" s="20">
        <v>376</v>
      </c>
      <c r="N44" s="20">
        <v>143</v>
      </c>
      <c r="O44" s="20">
        <f t="shared" si="1"/>
        <v>4419</v>
      </c>
    </row>
    <row r="45" spans="1:15" ht="12.75">
      <c r="A45" s="79">
        <v>16</v>
      </c>
      <c r="B45" s="80" t="s">
        <v>127</v>
      </c>
      <c r="C45" s="19">
        <v>27</v>
      </c>
      <c r="D45" s="20">
        <v>23</v>
      </c>
      <c r="E45" s="20">
        <v>25</v>
      </c>
      <c r="F45" s="20">
        <v>4</v>
      </c>
      <c r="G45" s="20">
        <v>7</v>
      </c>
      <c r="H45" s="20">
        <v>3</v>
      </c>
      <c r="I45" s="20">
        <v>7</v>
      </c>
      <c r="J45" s="20">
        <v>12</v>
      </c>
      <c r="K45" s="20">
        <v>1</v>
      </c>
      <c r="L45" s="20">
        <v>248</v>
      </c>
      <c r="M45" s="20">
        <v>26</v>
      </c>
      <c r="N45" s="20">
        <v>2</v>
      </c>
      <c r="O45" s="20">
        <f t="shared" si="1"/>
        <v>385</v>
      </c>
    </row>
    <row r="46" spans="1:15" ht="12.75">
      <c r="A46" s="79">
        <v>17</v>
      </c>
      <c r="B46" s="80" t="s">
        <v>262</v>
      </c>
      <c r="C46" s="19">
        <v>2323</v>
      </c>
      <c r="D46" s="20">
        <v>379</v>
      </c>
      <c r="E46" s="20">
        <v>299</v>
      </c>
      <c r="F46" s="20">
        <v>398</v>
      </c>
      <c r="G46" s="20">
        <v>390</v>
      </c>
      <c r="H46" s="20">
        <v>243</v>
      </c>
      <c r="I46" s="20">
        <v>53</v>
      </c>
      <c r="J46" s="20">
        <v>358</v>
      </c>
      <c r="K46" s="20">
        <v>497</v>
      </c>
      <c r="L46" s="20">
        <v>388</v>
      </c>
      <c r="M46" s="20">
        <v>216</v>
      </c>
      <c r="N46" s="20">
        <v>180</v>
      </c>
      <c r="O46" s="20">
        <f t="shared" si="1"/>
        <v>5724</v>
      </c>
    </row>
    <row r="47" spans="1:15" ht="12.75">
      <c r="A47" s="79">
        <v>18</v>
      </c>
      <c r="B47" s="80" t="s">
        <v>263</v>
      </c>
      <c r="C47" s="19">
        <v>1441</v>
      </c>
      <c r="D47" s="20">
        <v>1383</v>
      </c>
      <c r="E47" s="20">
        <v>581</v>
      </c>
      <c r="F47" s="20">
        <v>245</v>
      </c>
      <c r="G47" s="20">
        <v>52</v>
      </c>
      <c r="H47" s="20">
        <v>131</v>
      </c>
      <c r="I47" s="20">
        <v>62</v>
      </c>
      <c r="J47" s="20">
        <v>958</v>
      </c>
      <c r="K47" s="20">
        <v>2573</v>
      </c>
      <c r="L47" s="20">
        <v>554</v>
      </c>
      <c r="M47" s="20">
        <v>744</v>
      </c>
      <c r="N47" s="20">
        <v>529</v>
      </c>
      <c r="O47" s="20">
        <f t="shared" si="1"/>
        <v>9253</v>
      </c>
    </row>
    <row r="48" spans="1:15" ht="12.75">
      <c r="A48" s="79">
        <v>19</v>
      </c>
      <c r="B48" s="80" t="s">
        <v>264</v>
      </c>
      <c r="C48" s="19">
        <v>74</v>
      </c>
      <c r="D48" s="20">
        <v>65</v>
      </c>
      <c r="E48" s="20">
        <v>12</v>
      </c>
      <c r="F48" s="20">
        <v>52</v>
      </c>
      <c r="G48" s="20">
        <v>114</v>
      </c>
      <c r="H48" s="20">
        <v>39</v>
      </c>
      <c r="I48" s="20">
        <v>2</v>
      </c>
      <c r="J48" s="20">
        <v>44</v>
      </c>
      <c r="K48" s="20">
        <v>2</v>
      </c>
      <c r="L48" s="20">
        <v>3</v>
      </c>
      <c r="M48" s="20">
        <v>14</v>
      </c>
      <c r="N48" s="20">
        <v>25</v>
      </c>
      <c r="O48" s="20">
        <f t="shared" si="1"/>
        <v>446</v>
      </c>
    </row>
    <row r="49" spans="1:15" ht="12.75">
      <c r="A49" s="79">
        <v>20</v>
      </c>
      <c r="B49" s="80" t="s">
        <v>139</v>
      </c>
      <c r="C49" s="19">
        <v>3413</v>
      </c>
      <c r="D49" s="20">
        <v>8434</v>
      </c>
      <c r="E49" s="20">
        <v>96</v>
      </c>
      <c r="F49" s="20">
        <v>6253</v>
      </c>
      <c r="G49" s="20">
        <v>224</v>
      </c>
      <c r="H49" s="20">
        <v>51</v>
      </c>
      <c r="I49" s="20">
        <v>26</v>
      </c>
      <c r="J49" s="20">
        <v>11</v>
      </c>
      <c r="K49" s="20">
        <v>33</v>
      </c>
      <c r="L49" s="20">
        <v>5</v>
      </c>
      <c r="M49" s="20">
        <v>16</v>
      </c>
      <c r="N49" s="20">
        <v>112</v>
      </c>
      <c r="O49" s="20">
        <f t="shared" si="1"/>
        <v>18674</v>
      </c>
    </row>
    <row r="50" spans="1:15" ht="12.75">
      <c r="A50" s="79">
        <v>21</v>
      </c>
      <c r="B50" s="80" t="s">
        <v>265</v>
      </c>
      <c r="C50" s="19">
        <v>25</v>
      </c>
      <c r="D50" s="20">
        <v>16</v>
      </c>
      <c r="E50" s="20">
        <v>188</v>
      </c>
      <c r="F50" s="20">
        <v>15</v>
      </c>
      <c r="G50" s="20">
        <v>26</v>
      </c>
      <c r="H50" s="20">
        <v>7</v>
      </c>
      <c r="I50" s="20">
        <v>23</v>
      </c>
      <c r="J50" s="20">
        <v>59</v>
      </c>
      <c r="K50" s="20">
        <v>74</v>
      </c>
      <c r="L50" s="20">
        <v>18</v>
      </c>
      <c r="M50" s="20">
        <v>11</v>
      </c>
      <c r="N50" s="20">
        <v>42</v>
      </c>
      <c r="O50" s="20">
        <f t="shared" si="1"/>
        <v>504</v>
      </c>
    </row>
    <row r="51" spans="1:15" ht="12.75">
      <c r="A51" s="79">
        <v>22</v>
      </c>
      <c r="B51" s="80" t="s">
        <v>266</v>
      </c>
      <c r="C51" s="19">
        <v>103</v>
      </c>
      <c r="D51" s="20">
        <v>24</v>
      </c>
      <c r="E51" s="20">
        <v>163</v>
      </c>
      <c r="F51" s="20">
        <v>22</v>
      </c>
      <c r="G51" s="20">
        <v>10</v>
      </c>
      <c r="H51" s="20">
        <v>14</v>
      </c>
      <c r="I51" s="20">
        <v>32</v>
      </c>
      <c r="J51" s="20">
        <v>41</v>
      </c>
      <c r="K51" s="20">
        <v>57</v>
      </c>
      <c r="L51" s="20">
        <v>38</v>
      </c>
      <c r="M51" s="20">
        <v>11</v>
      </c>
      <c r="N51" s="20">
        <v>6</v>
      </c>
      <c r="O51" s="20">
        <f t="shared" si="1"/>
        <v>521</v>
      </c>
    </row>
    <row r="52" spans="1:15" ht="12.75">
      <c r="A52" s="79">
        <v>23</v>
      </c>
      <c r="B52" s="80" t="s">
        <v>267</v>
      </c>
      <c r="C52" s="19">
        <v>157</v>
      </c>
      <c r="D52" s="20">
        <v>275</v>
      </c>
      <c r="E52" s="20">
        <v>76</v>
      </c>
      <c r="F52" s="20">
        <v>96</v>
      </c>
      <c r="G52" s="20">
        <v>227</v>
      </c>
      <c r="H52" s="20">
        <v>32</v>
      </c>
      <c r="I52" s="20">
        <v>36</v>
      </c>
      <c r="J52" s="20">
        <v>61</v>
      </c>
      <c r="K52" s="20">
        <v>44</v>
      </c>
      <c r="L52" s="20">
        <v>13</v>
      </c>
      <c r="M52" s="20">
        <v>88</v>
      </c>
      <c r="N52" s="20">
        <v>35</v>
      </c>
      <c r="O52" s="20">
        <f t="shared" si="1"/>
        <v>1140</v>
      </c>
    </row>
    <row r="53" spans="1:15" ht="12.75">
      <c r="A53" s="79">
        <v>24</v>
      </c>
      <c r="B53" s="80" t="s">
        <v>268</v>
      </c>
      <c r="C53" s="19">
        <v>241</v>
      </c>
      <c r="D53" s="20">
        <v>75</v>
      </c>
      <c r="E53" s="20">
        <v>186</v>
      </c>
      <c r="F53" s="20">
        <v>105</v>
      </c>
      <c r="G53" s="20">
        <v>255</v>
      </c>
      <c r="H53" s="20">
        <v>47</v>
      </c>
      <c r="I53" s="20">
        <v>18</v>
      </c>
      <c r="J53" s="20">
        <v>264</v>
      </c>
      <c r="K53" s="20">
        <v>6</v>
      </c>
      <c r="L53" s="20">
        <v>16</v>
      </c>
      <c r="M53" s="20">
        <v>141</v>
      </c>
      <c r="N53" s="20">
        <v>14</v>
      </c>
      <c r="O53" s="20">
        <f t="shared" si="1"/>
        <v>1368</v>
      </c>
    </row>
    <row r="54" spans="1:15" ht="12.75">
      <c r="A54" s="79">
        <v>25</v>
      </c>
      <c r="B54" s="80" t="s">
        <v>269</v>
      </c>
      <c r="C54" s="19">
        <v>68</v>
      </c>
      <c r="D54" s="20">
        <v>24</v>
      </c>
      <c r="E54" s="20">
        <v>499</v>
      </c>
      <c r="F54" s="20">
        <v>139</v>
      </c>
      <c r="G54" s="20">
        <v>97</v>
      </c>
      <c r="H54" s="20">
        <v>134</v>
      </c>
      <c r="I54" s="20">
        <v>6</v>
      </c>
      <c r="J54" s="20">
        <v>16</v>
      </c>
      <c r="K54" s="20">
        <v>13</v>
      </c>
      <c r="L54" s="20">
        <v>150</v>
      </c>
      <c r="M54" s="20">
        <v>49</v>
      </c>
      <c r="N54" s="20">
        <v>83</v>
      </c>
      <c r="O54" s="20">
        <f t="shared" si="1"/>
        <v>1278</v>
      </c>
    </row>
    <row r="55" spans="1:15" ht="12.75">
      <c r="A55" s="79">
        <v>26</v>
      </c>
      <c r="B55" s="80" t="s">
        <v>270</v>
      </c>
      <c r="C55" s="19">
        <v>194</v>
      </c>
      <c r="D55" s="20">
        <v>64</v>
      </c>
      <c r="E55" s="20">
        <v>47</v>
      </c>
      <c r="F55" s="20">
        <v>45</v>
      </c>
      <c r="G55" s="20">
        <v>23</v>
      </c>
      <c r="H55" s="20">
        <v>19</v>
      </c>
      <c r="I55" s="20">
        <v>20</v>
      </c>
      <c r="J55" s="20">
        <v>55</v>
      </c>
      <c r="K55" s="20">
        <v>2</v>
      </c>
      <c r="L55" s="20">
        <v>33</v>
      </c>
      <c r="M55" s="20">
        <v>28</v>
      </c>
      <c r="N55" s="20">
        <v>36</v>
      </c>
      <c r="O55" s="20">
        <f t="shared" si="1"/>
        <v>566</v>
      </c>
    </row>
    <row r="56" spans="1:15" ht="12.75">
      <c r="A56" s="79">
        <v>27</v>
      </c>
      <c r="B56" s="80" t="s">
        <v>271</v>
      </c>
      <c r="C56" s="19">
        <v>126</v>
      </c>
      <c r="D56" s="20">
        <v>182</v>
      </c>
      <c r="E56" s="20">
        <v>72</v>
      </c>
      <c r="F56" s="20">
        <v>32</v>
      </c>
      <c r="G56" s="20">
        <v>443</v>
      </c>
      <c r="H56" s="20">
        <v>139</v>
      </c>
      <c r="I56" s="20">
        <v>10</v>
      </c>
      <c r="J56" s="20">
        <v>114</v>
      </c>
      <c r="K56" s="20">
        <v>24</v>
      </c>
      <c r="L56" s="20">
        <v>66</v>
      </c>
      <c r="M56" s="20">
        <v>21</v>
      </c>
      <c r="N56" s="20">
        <v>40</v>
      </c>
      <c r="O56" s="20">
        <f t="shared" si="1"/>
        <v>1269</v>
      </c>
    </row>
    <row r="57" spans="1:15" ht="12.75">
      <c r="A57" s="79">
        <v>28</v>
      </c>
      <c r="B57" s="80" t="s">
        <v>272</v>
      </c>
      <c r="C57" s="19">
        <v>15</v>
      </c>
      <c r="D57" s="20">
        <v>10</v>
      </c>
      <c r="E57" s="20">
        <v>94</v>
      </c>
      <c r="F57" s="20">
        <v>193</v>
      </c>
      <c r="G57" s="20">
        <v>106</v>
      </c>
      <c r="H57" s="20">
        <v>17</v>
      </c>
      <c r="I57" s="20">
        <v>35</v>
      </c>
      <c r="J57" s="20">
        <v>39</v>
      </c>
      <c r="K57" s="20">
        <v>22</v>
      </c>
      <c r="L57" s="20">
        <v>1104</v>
      </c>
      <c r="M57" s="20">
        <v>17</v>
      </c>
      <c r="N57" s="20">
        <v>3</v>
      </c>
      <c r="O57" s="20">
        <f t="shared" si="1"/>
        <v>1655</v>
      </c>
    </row>
    <row r="58" spans="1:15" ht="12.75">
      <c r="A58" s="79">
        <v>29</v>
      </c>
      <c r="B58" s="80" t="s">
        <v>166</v>
      </c>
      <c r="C58" s="19">
        <v>14</v>
      </c>
      <c r="D58" s="20">
        <v>18</v>
      </c>
      <c r="E58" s="20">
        <v>1355</v>
      </c>
      <c r="F58" s="20">
        <v>869</v>
      </c>
      <c r="G58" s="20">
        <v>152</v>
      </c>
      <c r="H58" s="20">
        <v>266</v>
      </c>
      <c r="I58" s="20">
        <v>81</v>
      </c>
      <c r="J58" s="20">
        <v>69</v>
      </c>
      <c r="K58" s="20">
        <v>274</v>
      </c>
      <c r="L58" s="20">
        <v>11</v>
      </c>
      <c r="M58" s="20">
        <v>13</v>
      </c>
      <c r="N58" s="20">
        <v>46</v>
      </c>
      <c r="O58" s="20">
        <f t="shared" si="1"/>
        <v>3168</v>
      </c>
    </row>
    <row r="59" spans="1:15" ht="12.75">
      <c r="A59" s="79">
        <v>30</v>
      </c>
      <c r="B59" s="80" t="s">
        <v>169</v>
      </c>
      <c r="C59" s="19">
        <v>8</v>
      </c>
      <c r="D59" s="20">
        <v>12</v>
      </c>
      <c r="E59" s="20">
        <v>62</v>
      </c>
      <c r="F59" s="20">
        <v>47</v>
      </c>
      <c r="G59" s="20">
        <v>74</v>
      </c>
      <c r="H59" s="20">
        <v>1</v>
      </c>
      <c r="I59" s="20">
        <v>14</v>
      </c>
      <c r="J59" s="20">
        <v>15</v>
      </c>
      <c r="K59" s="20">
        <v>4</v>
      </c>
      <c r="L59" s="20">
        <v>8</v>
      </c>
      <c r="M59" s="20">
        <v>4</v>
      </c>
      <c r="N59" s="20">
        <v>14</v>
      </c>
      <c r="O59" s="20">
        <f t="shared" si="1"/>
        <v>263</v>
      </c>
    </row>
    <row r="60" spans="1:15" ht="12.75">
      <c r="A60" s="79">
        <v>31</v>
      </c>
      <c r="B60" s="80" t="s">
        <v>172</v>
      </c>
      <c r="C60" s="19">
        <v>90</v>
      </c>
      <c r="D60" s="20">
        <v>31</v>
      </c>
      <c r="E60" s="20">
        <v>52</v>
      </c>
      <c r="F60" s="20">
        <v>147</v>
      </c>
      <c r="G60" s="20">
        <v>2</v>
      </c>
      <c r="H60" s="20">
        <v>0</v>
      </c>
      <c r="I60" s="20">
        <v>13</v>
      </c>
      <c r="J60" s="20">
        <v>350</v>
      </c>
      <c r="K60" s="20">
        <v>326</v>
      </c>
      <c r="L60" s="20">
        <v>4</v>
      </c>
      <c r="M60" s="20">
        <v>39</v>
      </c>
      <c r="N60" s="20">
        <v>44</v>
      </c>
      <c r="O60" s="20">
        <f t="shared" si="1"/>
        <v>1098</v>
      </c>
    </row>
    <row r="61" spans="1:15" ht="12.75">
      <c r="A61" s="79">
        <v>32</v>
      </c>
      <c r="B61" s="80" t="s">
        <v>175</v>
      </c>
      <c r="C61" s="19">
        <v>610</v>
      </c>
      <c r="D61" s="20">
        <v>701</v>
      </c>
      <c r="E61" s="20">
        <v>675</v>
      </c>
      <c r="F61" s="20">
        <v>1021</v>
      </c>
      <c r="G61" s="20">
        <v>181</v>
      </c>
      <c r="H61" s="20">
        <v>232</v>
      </c>
      <c r="I61" s="20">
        <v>804</v>
      </c>
      <c r="J61" s="20">
        <v>528</v>
      </c>
      <c r="K61" s="20">
        <v>541</v>
      </c>
      <c r="L61" s="20">
        <v>1031</v>
      </c>
      <c r="M61" s="20">
        <v>763</v>
      </c>
      <c r="N61" s="20">
        <v>37</v>
      </c>
      <c r="O61" s="20">
        <f t="shared" si="1"/>
        <v>7124</v>
      </c>
    </row>
    <row r="62" spans="1:15" ht="12.75">
      <c r="A62" s="79">
        <v>33</v>
      </c>
      <c r="B62" s="80" t="s">
        <v>273</v>
      </c>
      <c r="C62" s="19">
        <v>179</v>
      </c>
      <c r="D62" s="20">
        <v>336</v>
      </c>
      <c r="E62" s="20">
        <v>117</v>
      </c>
      <c r="F62" s="20">
        <v>174</v>
      </c>
      <c r="G62" s="20">
        <v>189</v>
      </c>
      <c r="H62" s="20">
        <v>77</v>
      </c>
      <c r="I62" s="20">
        <v>48</v>
      </c>
      <c r="J62" s="20">
        <v>208</v>
      </c>
      <c r="K62" s="20">
        <v>171</v>
      </c>
      <c r="L62" s="20">
        <v>164</v>
      </c>
      <c r="M62" s="20">
        <v>112</v>
      </c>
      <c r="N62" s="20">
        <v>337</v>
      </c>
      <c r="O62" s="20">
        <f t="shared" si="1"/>
        <v>2112</v>
      </c>
    </row>
    <row r="63" spans="1:15" ht="12.75">
      <c r="A63" s="79">
        <v>34</v>
      </c>
      <c r="B63" s="80" t="s">
        <v>274</v>
      </c>
      <c r="C63" s="19">
        <v>51</v>
      </c>
      <c r="D63" s="20">
        <v>25</v>
      </c>
      <c r="E63" s="20">
        <v>39</v>
      </c>
      <c r="F63" s="20">
        <v>56</v>
      </c>
      <c r="G63" s="20">
        <v>131</v>
      </c>
      <c r="H63" s="20">
        <v>73</v>
      </c>
      <c r="I63" s="20">
        <v>145</v>
      </c>
      <c r="J63" s="20">
        <v>120</v>
      </c>
      <c r="K63" s="20">
        <v>153</v>
      </c>
      <c r="L63" s="20">
        <v>234</v>
      </c>
      <c r="M63" s="20">
        <v>23</v>
      </c>
      <c r="N63" s="20">
        <v>45</v>
      </c>
      <c r="O63" s="20">
        <f t="shared" si="1"/>
        <v>1095</v>
      </c>
    </row>
    <row r="64" spans="1:15" ht="12.75">
      <c r="A64" s="79">
        <v>35</v>
      </c>
      <c r="B64" s="80" t="s">
        <v>275</v>
      </c>
      <c r="C64" s="19">
        <v>40</v>
      </c>
      <c r="D64" s="20">
        <v>43</v>
      </c>
      <c r="E64" s="20">
        <v>13</v>
      </c>
      <c r="F64" s="20">
        <v>116</v>
      </c>
      <c r="G64" s="20">
        <v>633</v>
      </c>
      <c r="H64" s="20">
        <v>17</v>
      </c>
      <c r="I64" s="20">
        <v>293</v>
      </c>
      <c r="J64" s="20">
        <v>28</v>
      </c>
      <c r="K64" s="20">
        <v>80</v>
      </c>
      <c r="L64" s="20">
        <v>16</v>
      </c>
      <c r="M64" s="20">
        <v>9</v>
      </c>
      <c r="N64" s="20">
        <v>10</v>
      </c>
      <c r="O64" s="20">
        <f t="shared" si="1"/>
        <v>1298</v>
      </c>
    </row>
    <row r="65" spans="1:15" ht="12.75">
      <c r="A65" s="79">
        <v>36</v>
      </c>
      <c r="B65" s="80" t="s">
        <v>276</v>
      </c>
      <c r="C65" s="19">
        <v>77</v>
      </c>
      <c r="D65" s="20">
        <v>65</v>
      </c>
      <c r="E65" s="20">
        <v>75</v>
      </c>
      <c r="F65" s="20">
        <v>39</v>
      </c>
      <c r="G65" s="20">
        <v>126</v>
      </c>
      <c r="H65" s="20">
        <v>41</v>
      </c>
      <c r="I65" s="20">
        <v>46</v>
      </c>
      <c r="J65" s="20">
        <v>90</v>
      </c>
      <c r="K65" s="20">
        <v>606</v>
      </c>
      <c r="L65" s="20">
        <v>176</v>
      </c>
      <c r="M65" s="20">
        <v>32</v>
      </c>
      <c r="N65" s="20">
        <v>10</v>
      </c>
      <c r="O65" s="20">
        <f t="shared" si="1"/>
        <v>1383</v>
      </c>
    </row>
    <row r="66" spans="1:15" ht="12.75">
      <c r="A66" s="79">
        <v>37</v>
      </c>
      <c r="B66" s="80" t="s">
        <v>190</v>
      </c>
      <c r="C66" s="19">
        <v>103</v>
      </c>
      <c r="D66" s="20">
        <v>51</v>
      </c>
      <c r="E66" s="20">
        <v>31</v>
      </c>
      <c r="F66" s="20">
        <v>219</v>
      </c>
      <c r="G66" s="20">
        <v>14</v>
      </c>
      <c r="H66" s="20">
        <v>17</v>
      </c>
      <c r="I66" s="20">
        <v>48</v>
      </c>
      <c r="J66" s="20">
        <v>74</v>
      </c>
      <c r="K66" s="20">
        <v>63</v>
      </c>
      <c r="L66" s="20">
        <v>36</v>
      </c>
      <c r="M66" s="20">
        <v>32</v>
      </c>
      <c r="N66" s="20">
        <v>78</v>
      </c>
      <c r="O66" s="20">
        <f t="shared" si="1"/>
        <v>766</v>
      </c>
    </row>
    <row r="67" spans="1:15" ht="12.75">
      <c r="A67" s="79">
        <v>38</v>
      </c>
      <c r="B67" s="80" t="s">
        <v>277</v>
      </c>
      <c r="C67" s="19">
        <v>24</v>
      </c>
      <c r="D67" s="20">
        <v>14</v>
      </c>
      <c r="E67" s="20">
        <v>44</v>
      </c>
      <c r="F67" s="20">
        <v>11</v>
      </c>
      <c r="G67" s="20">
        <v>10</v>
      </c>
      <c r="H67" s="20">
        <v>11</v>
      </c>
      <c r="I67" s="20">
        <v>29</v>
      </c>
      <c r="J67" s="20">
        <v>345</v>
      </c>
      <c r="K67" s="20">
        <v>37</v>
      </c>
      <c r="L67" s="20">
        <v>162</v>
      </c>
      <c r="M67" s="20">
        <v>49</v>
      </c>
      <c r="N67" s="20">
        <v>6</v>
      </c>
      <c r="O67" s="20">
        <f t="shared" si="1"/>
        <v>742</v>
      </c>
    </row>
    <row r="68" spans="1:15" ht="12.75">
      <c r="A68" s="79">
        <v>39</v>
      </c>
      <c r="B68" s="80" t="s">
        <v>278</v>
      </c>
      <c r="C68" s="19">
        <v>70</v>
      </c>
      <c r="D68" s="20">
        <v>17</v>
      </c>
      <c r="E68">
        <v>34</v>
      </c>
      <c r="F68" s="20">
        <v>37</v>
      </c>
      <c r="G68" s="20">
        <v>60</v>
      </c>
      <c r="H68" s="20">
        <v>6</v>
      </c>
      <c r="I68" s="20">
        <v>40</v>
      </c>
      <c r="J68" s="20">
        <v>28</v>
      </c>
      <c r="K68" s="20">
        <v>21</v>
      </c>
      <c r="L68" s="20">
        <v>29</v>
      </c>
      <c r="M68" s="20">
        <v>27</v>
      </c>
      <c r="N68" s="20">
        <v>12</v>
      </c>
      <c r="O68" s="20">
        <f t="shared" si="1"/>
        <v>381</v>
      </c>
    </row>
    <row r="69" spans="1:15" ht="12.75">
      <c r="A69" s="79">
        <v>40</v>
      </c>
      <c r="B69" s="80" t="s">
        <v>279</v>
      </c>
      <c r="C69" s="19">
        <v>103</v>
      </c>
      <c r="D69" s="20">
        <v>98</v>
      </c>
      <c r="E69" s="20">
        <v>18</v>
      </c>
      <c r="F69" s="20">
        <v>52</v>
      </c>
      <c r="G69" s="20">
        <v>224</v>
      </c>
      <c r="H69" s="20">
        <v>36</v>
      </c>
      <c r="I69" s="20">
        <v>53</v>
      </c>
      <c r="J69" s="20">
        <v>117</v>
      </c>
      <c r="K69" s="20">
        <v>73</v>
      </c>
      <c r="L69" s="20">
        <v>46</v>
      </c>
      <c r="M69" s="20">
        <v>19</v>
      </c>
      <c r="N69" s="20">
        <v>1</v>
      </c>
      <c r="O69" s="20">
        <f t="shared" si="1"/>
        <v>840</v>
      </c>
    </row>
    <row r="70" spans="1:15" ht="12.75">
      <c r="A70" s="82">
        <v>41</v>
      </c>
      <c r="B70" s="83" t="s">
        <v>280</v>
      </c>
      <c r="C70" s="31">
        <v>2</v>
      </c>
      <c r="D70" s="32">
        <v>7</v>
      </c>
      <c r="E70" s="32">
        <v>10</v>
      </c>
      <c r="F70" s="32">
        <v>110</v>
      </c>
      <c r="G70" s="32">
        <v>21</v>
      </c>
      <c r="H70" s="32">
        <v>110</v>
      </c>
      <c r="I70" s="32">
        <v>109</v>
      </c>
      <c r="J70" s="32">
        <v>17</v>
      </c>
      <c r="K70" s="32">
        <v>11</v>
      </c>
      <c r="L70" s="32">
        <v>22</v>
      </c>
      <c r="M70" s="32">
        <v>0</v>
      </c>
      <c r="N70" s="32">
        <v>3</v>
      </c>
      <c r="O70" s="32">
        <f t="shared" si="1"/>
        <v>422</v>
      </c>
    </row>
    <row r="71" spans="1:15" ht="12.75">
      <c r="A71" s="88"/>
      <c r="B71" s="89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2.75">
      <c r="A72" s="90" t="s">
        <v>205</v>
      </c>
      <c r="B72" s="91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2.75">
      <c r="A73" s="77">
        <v>1</v>
      </c>
      <c r="B73" s="78" t="s">
        <v>206</v>
      </c>
      <c r="C73" s="12">
        <v>878</v>
      </c>
      <c r="D73" s="13">
        <v>252</v>
      </c>
      <c r="E73" s="13">
        <v>117</v>
      </c>
      <c r="F73" s="13">
        <v>296</v>
      </c>
      <c r="G73" s="13">
        <v>205</v>
      </c>
      <c r="H73" s="13">
        <v>118</v>
      </c>
      <c r="I73" s="13">
        <v>122</v>
      </c>
      <c r="J73" s="13">
        <v>581</v>
      </c>
      <c r="K73" s="13">
        <v>336</v>
      </c>
      <c r="L73" s="13">
        <v>142</v>
      </c>
      <c r="M73" s="13">
        <v>0</v>
      </c>
      <c r="N73" s="13">
        <v>0</v>
      </c>
      <c r="O73" s="13">
        <f aca="true" t="shared" si="2" ref="O73:O81">SUM(C73:N73)</f>
        <v>3047</v>
      </c>
    </row>
    <row r="74" spans="1:15" ht="12.75">
      <c r="A74" s="79">
        <v>2</v>
      </c>
      <c r="B74" s="80" t="s">
        <v>209</v>
      </c>
      <c r="C74" s="19">
        <v>173</v>
      </c>
      <c r="D74" s="20">
        <v>108</v>
      </c>
      <c r="E74" s="20">
        <v>474</v>
      </c>
      <c r="F74" s="20">
        <v>576</v>
      </c>
      <c r="G74" s="20">
        <v>70</v>
      </c>
      <c r="H74" s="20">
        <v>87</v>
      </c>
      <c r="I74" s="20">
        <v>25</v>
      </c>
      <c r="J74" s="20">
        <v>326</v>
      </c>
      <c r="K74" s="20">
        <v>0</v>
      </c>
      <c r="L74" s="20">
        <v>0</v>
      </c>
      <c r="M74" s="20">
        <v>1</v>
      </c>
      <c r="N74" s="20">
        <v>0</v>
      </c>
      <c r="O74" s="20">
        <f t="shared" si="2"/>
        <v>1840</v>
      </c>
    </row>
    <row r="75" spans="1:15" ht="12.75">
      <c r="A75" s="79">
        <v>3</v>
      </c>
      <c r="B75" s="80" t="s">
        <v>212</v>
      </c>
      <c r="C75" s="19">
        <v>170</v>
      </c>
      <c r="D75" s="20">
        <v>101</v>
      </c>
      <c r="E75" s="20">
        <v>115</v>
      </c>
      <c r="F75" s="20">
        <v>123</v>
      </c>
      <c r="G75" s="20">
        <v>232</v>
      </c>
      <c r="H75" s="20">
        <v>80</v>
      </c>
      <c r="I75" s="20">
        <v>185</v>
      </c>
      <c r="J75" s="20">
        <v>218</v>
      </c>
      <c r="K75" s="20">
        <v>126</v>
      </c>
      <c r="L75" s="20">
        <v>155</v>
      </c>
      <c r="M75" s="20">
        <v>0</v>
      </c>
      <c r="N75" s="20">
        <v>0</v>
      </c>
      <c r="O75" s="20">
        <f t="shared" si="2"/>
        <v>1505</v>
      </c>
    </row>
    <row r="76" spans="1:15" ht="12.75">
      <c r="A76" s="79">
        <v>4</v>
      </c>
      <c r="B76" s="80" t="s">
        <v>215</v>
      </c>
      <c r="C76" s="19">
        <v>2694</v>
      </c>
      <c r="D76" s="20">
        <v>161</v>
      </c>
      <c r="E76" s="20">
        <v>1095</v>
      </c>
      <c r="F76" s="20">
        <v>308</v>
      </c>
      <c r="G76" s="20">
        <v>247</v>
      </c>
      <c r="H76" s="20">
        <v>87</v>
      </c>
      <c r="I76" s="20">
        <v>170</v>
      </c>
      <c r="J76" s="20">
        <v>676</v>
      </c>
      <c r="K76" s="20">
        <v>0</v>
      </c>
      <c r="L76" s="20">
        <v>63</v>
      </c>
      <c r="M76" s="20">
        <v>0</v>
      </c>
      <c r="N76" s="20">
        <v>0</v>
      </c>
      <c r="O76" s="20">
        <f t="shared" si="2"/>
        <v>5501</v>
      </c>
    </row>
    <row r="77" spans="1:15" ht="12.75">
      <c r="A77" s="79">
        <v>5</v>
      </c>
      <c r="B77" s="80" t="s">
        <v>218</v>
      </c>
      <c r="C77" s="19">
        <v>77</v>
      </c>
      <c r="D77" s="20">
        <v>72</v>
      </c>
      <c r="E77" s="20">
        <v>93</v>
      </c>
      <c r="F77" s="20">
        <v>70</v>
      </c>
      <c r="G77" s="20">
        <v>67</v>
      </c>
      <c r="H77" s="20">
        <v>27</v>
      </c>
      <c r="I77" s="20">
        <v>42</v>
      </c>
      <c r="J77" s="20">
        <v>124</v>
      </c>
      <c r="K77" s="20">
        <v>14</v>
      </c>
      <c r="L77" s="20">
        <v>72</v>
      </c>
      <c r="M77" s="20">
        <v>0</v>
      </c>
      <c r="N77" s="20">
        <v>0</v>
      </c>
      <c r="O77" s="20">
        <f t="shared" si="2"/>
        <v>658</v>
      </c>
    </row>
    <row r="78" spans="1:15" ht="12.75">
      <c r="A78" s="79">
        <v>6</v>
      </c>
      <c r="B78" s="80" t="s">
        <v>221</v>
      </c>
      <c r="C78" s="19">
        <v>152</v>
      </c>
      <c r="D78" s="20">
        <v>96</v>
      </c>
      <c r="E78" s="20">
        <v>173</v>
      </c>
      <c r="F78" s="20">
        <v>146</v>
      </c>
      <c r="G78" s="20">
        <v>60</v>
      </c>
      <c r="H78" s="20">
        <v>68</v>
      </c>
      <c r="I78" s="20">
        <v>1852</v>
      </c>
      <c r="J78" s="20">
        <v>258</v>
      </c>
      <c r="K78" s="20">
        <v>172</v>
      </c>
      <c r="L78" s="20">
        <v>47</v>
      </c>
      <c r="M78" s="20">
        <v>2</v>
      </c>
      <c r="N78" s="20">
        <v>0</v>
      </c>
      <c r="O78" s="20">
        <f t="shared" si="2"/>
        <v>3026</v>
      </c>
    </row>
    <row r="79" spans="1:15" ht="12.75">
      <c r="A79" s="79">
        <v>7</v>
      </c>
      <c r="B79" s="80" t="s">
        <v>224</v>
      </c>
      <c r="C79" s="19">
        <v>458</v>
      </c>
      <c r="D79" s="20">
        <v>37</v>
      </c>
      <c r="E79" s="20">
        <v>53</v>
      </c>
      <c r="F79" s="20">
        <v>62</v>
      </c>
      <c r="G79" s="20">
        <v>26</v>
      </c>
      <c r="H79" s="20">
        <v>10</v>
      </c>
      <c r="I79" s="20">
        <v>34</v>
      </c>
      <c r="J79" s="20">
        <v>185</v>
      </c>
      <c r="K79" s="20">
        <v>182</v>
      </c>
      <c r="L79" s="20">
        <v>78</v>
      </c>
      <c r="M79" s="20">
        <v>0</v>
      </c>
      <c r="N79" s="20">
        <v>0</v>
      </c>
      <c r="O79" s="20">
        <f t="shared" si="2"/>
        <v>1125</v>
      </c>
    </row>
    <row r="80" spans="1:15" ht="12.75">
      <c r="A80" s="79">
        <v>8</v>
      </c>
      <c r="B80" s="80" t="s">
        <v>227</v>
      </c>
      <c r="C80" s="19">
        <v>59</v>
      </c>
      <c r="D80" s="20">
        <v>112</v>
      </c>
      <c r="E80" s="20">
        <v>1384</v>
      </c>
      <c r="F80" s="20">
        <v>33</v>
      </c>
      <c r="G80" s="20">
        <v>161</v>
      </c>
      <c r="H80" s="20">
        <v>0</v>
      </c>
      <c r="I80" s="20">
        <v>2</v>
      </c>
      <c r="J80" s="20">
        <v>50</v>
      </c>
      <c r="K80" s="20">
        <v>41</v>
      </c>
      <c r="L80" s="20">
        <v>183</v>
      </c>
      <c r="M80" s="20">
        <v>0</v>
      </c>
      <c r="N80" s="20">
        <v>9</v>
      </c>
      <c r="O80" s="20">
        <f t="shared" si="2"/>
        <v>2034</v>
      </c>
    </row>
    <row r="81" spans="1:15" ht="12.75">
      <c r="A81" s="82">
        <v>9</v>
      </c>
      <c r="B81" s="83" t="s">
        <v>230</v>
      </c>
      <c r="C81" s="31">
        <v>517</v>
      </c>
      <c r="D81" s="32">
        <v>573</v>
      </c>
      <c r="E81" s="32">
        <v>227</v>
      </c>
      <c r="F81" s="32">
        <v>389</v>
      </c>
      <c r="G81" s="32">
        <v>119</v>
      </c>
      <c r="H81" s="32">
        <v>77</v>
      </c>
      <c r="I81" s="32">
        <v>191</v>
      </c>
      <c r="J81" s="32">
        <v>507</v>
      </c>
      <c r="K81" s="32">
        <v>426</v>
      </c>
      <c r="L81" s="32">
        <v>621</v>
      </c>
      <c r="M81" s="32">
        <v>180</v>
      </c>
      <c r="N81" s="32">
        <v>82</v>
      </c>
      <c r="O81" s="32">
        <f t="shared" si="2"/>
        <v>3909</v>
      </c>
    </row>
    <row r="82" spans="1:15" ht="12.75">
      <c r="A82" s="88"/>
      <c r="B82" s="89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ht="12.75">
      <c r="A83" s="92" t="s">
        <v>233</v>
      </c>
      <c r="B83" s="93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2.75">
      <c r="A84" s="94">
        <v>1</v>
      </c>
      <c r="B84" s="95" t="s">
        <v>234</v>
      </c>
      <c r="C84" s="69">
        <v>11</v>
      </c>
      <c r="D84" s="69">
        <v>3</v>
      </c>
      <c r="E84" s="69">
        <v>5</v>
      </c>
      <c r="F84" s="69">
        <v>7</v>
      </c>
      <c r="G84" s="69">
        <v>12</v>
      </c>
      <c r="H84" s="69">
        <v>30</v>
      </c>
      <c r="I84" s="69">
        <v>33</v>
      </c>
      <c r="J84" s="69">
        <v>9</v>
      </c>
      <c r="K84" s="69">
        <v>5</v>
      </c>
      <c r="L84" s="69">
        <v>0</v>
      </c>
      <c r="M84" s="69">
        <v>1</v>
      </c>
      <c r="N84" s="69">
        <v>14</v>
      </c>
      <c r="O84" s="69">
        <f>SUM(C84:N84)</f>
        <v>130</v>
      </c>
    </row>
    <row r="85" spans="1:15" ht="12.75">
      <c r="A85" s="277" t="s">
        <v>237</v>
      </c>
      <c r="B85" s="277"/>
      <c r="C85" s="70">
        <v>218843</v>
      </c>
      <c r="D85" s="70">
        <f aca="true" t="shared" si="3" ref="D85:N85">SUM(D4:D84)</f>
        <v>49974</v>
      </c>
      <c r="E85" s="70">
        <f t="shared" si="3"/>
        <v>50265</v>
      </c>
      <c r="F85" s="70">
        <f t="shared" si="3"/>
        <v>55172</v>
      </c>
      <c r="G85" s="70">
        <f t="shared" si="3"/>
        <v>38094</v>
      </c>
      <c r="H85" s="70">
        <f t="shared" si="3"/>
        <v>26410</v>
      </c>
      <c r="I85" s="70">
        <f t="shared" si="3"/>
        <v>32309</v>
      </c>
      <c r="J85" s="70">
        <f t="shared" si="3"/>
        <v>89856</v>
      </c>
      <c r="K85" s="70">
        <f t="shared" si="3"/>
        <v>41665</v>
      </c>
      <c r="L85" s="70">
        <f t="shared" si="3"/>
        <v>44562</v>
      </c>
      <c r="M85" s="70">
        <f t="shared" si="3"/>
        <v>48147</v>
      </c>
      <c r="N85" s="70">
        <f t="shared" si="3"/>
        <v>30367</v>
      </c>
      <c r="O85" s="70"/>
    </row>
  </sheetData>
  <mergeCells count="3">
    <mergeCell ref="A1:B2"/>
    <mergeCell ref="O1:O2"/>
    <mergeCell ref="A85:B8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6"/>
  <sheetViews>
    <sheetView zoomScale="105" zoomScaleNormal="105" workbookViewId="0" topLeftCell="A82">
      <pane xSplit="5" topLeftCell="O1" activePane="topRight" state="frozen"/>
      <selection pane="topLeft" activeCell="A82" sqref="A82"/>
      <selection pane="topRight" activeCell="N75" sqref="N75"/>
    </sheetView>
  </sheetViews>
  <sheetFormatPr defaultColWidth="9.140625" defaultRowHeight="12.75"/>
  <cols>
    <col min="1" max="1" width="6.00390625" style="0" customWidth="1"/>
    <col min="2" max="2" width="46.28125" style="0" customWidth="1"/>
    <col min="3" max="3" width="11.8515625" style="0" customWidth="1"/>
    <col min="4" max="4" width="13.421875" style="0" customWidth="1"/>
    <col min="5" max="5" width="14.57421875" style="0" customWidth="1"/>
  </cols>
  <sheetData>
    <row r="1" spans="1:5" ht="12.75">
      <c r="A1" s="278" t="s">
        <v>281</v>
      </c>
      <c r="B1" s="278"/>
      <c r="C1" s="96"/>
      <c r="D1" s="96"/>
      <c r="E1" s="96"/>
    </row>
    <row r="2" spans="1:18" ht="12.75">
      <c r="A2" s="279" t="s">
        <v>0</v>
      </c>
      <c r="B2" s="280" t="s">
        <v>1</v>
      </c>
      <c r="C2" s="281" t="s">
        <v>282</v>
      </c>
      <c r="D2" s="281" t="s">
        <v>283</v>
      </c>
      <c r="E2" s="282" t="s">
        <v>4</v>
      </c>
      <c r="F2" s="97">
        <v>39753</v>
      </c>
      <c r="G2" s="98">
        <v>39783</v>
      </c>
      <c r="H2" s="97">
        <v>39814</v>
      </c>
      <c r="I2" s="98">
        <v>39845</v>
      </c>
      <c r="J2" s="97">
        <v>39873</v>
      </c>
      <c r="K2" s="98">
        <v>39904</v>
      </c>
      <c r="L2" s="97">
        <v>39934</v>
      </c>
      <c r="M2" s="98">
        <v>39965</v>
      </c>
      <c r="N2" s="97">
        <v>39995</v>
      </c>
      <c r="O2" s="98">
        <v>40026</v>
      </c>
      <c r="P2" s="97">
        <v>40057</v>
      </c>
      <c r="Q2" s="98">
        <v>40087</v>
      </c>
      <c r="R2" s="283" t="s">
        <v>237</v>
      </c>
    </row>
    <row r="3" spans="1:18" ht="12.75">
      <c r="A3" s="279"/>
      <c r="B3" s="280"/>
      <c r="C3" s="281"/>
      <c r="D3" s="281"/>
      <c r="E3" s="282"/>
      <c r="F3" s="99" t="s">
        <v>6</v>
      </c>
      <c r="G3" s="99" t="s">
        <v>6</v>
      </c>
      <c r="H3" s="99" t="s">
        <v>6</v>
      </c>
      <c r="I3" s="99" t="s">
        <v>6</v>
      </c>
      <c r="J3" s="99" t="s">
        <v>6</v>
      </c>
      <c r="K3" s="99" t="s">
        <v>6</v>
      </c>
      <c r="L3" s="99" t="s">
        <v>6</v>
      </c>
      <c r="M3" s="99" t="s">
        <v>6</v>
      </c>
      <c r="N3" s="99" t="s">
        <v>6</v>
      </c>
      <c r="O3" s="99" t="s">
        <v>6</v>
      </c>
      <c r="P3" s="99" t="s">
        <v>6</v>
      </c>
      <c r="Q3" s="99" t="s">
        <v>6</v>
      </c>
      <c r="R3" s="283"/>
    </row>
    <row r="4" spans="1:5" ht="12.75">
      <c r="A4" s="284" t="s">
        <v>7</v>
      </c>
      <c r="B4" s="284"/>
      <c r="C4" s="100"/>
      <c r="D4" s="100"/>
      <c r="E4" s="100"/>
    </row>
    <row r="5" spans="1:18" ht="12.75">
      <c r="A5" s="101">
        <v>1</v>
      </c>
      <c r="B5" s="49" t="s">
        <v>240</v>
      </c>
      <c r="C5" s="102">
        <v>219033</v>
      </c>
      <c r="D5" s="102" t="s">
        <v>284</v>
      </c>
      <c r="E5" s="103" t="s">
        <v>285</v>
      </c>
      <c r="F5" s="12">
        <v>811</v>
      </c>
      <c r="G5" s="13">
        <v>759</v>
      </c>
      <c r="H5" s="13">
        <v>559</v>
      </c>
      <c r="I5" s="13">
        <v>464</v>
      </c>
      <c r="J5" s="13">
        <v>296</v>
      </c>
      <c r="K5" s="13">
        <v>377</v>
      </c>
      <c r="L5" s="13">
        <v>162</v>
      </c>
      <c r="M5" s="13">
        <v>1134</v>
      </c>
      <c r="N5" s="13">
        <v>1683</v>
      </c>
      <c r="O5" s="13">
        <v>1868</v>
      </c>
      <c r="P5" s="13">
        <v>1039</v>
      </c>
      <c r="Q5" s="13">
        <v>374</v>
      </c>
      <c r="R5" s="13">
        <f aca="true" t="shared" si="0" ref="R5:R28">SUM(F5:Q5)</f>
        <v>9526</v>
      </c>
    </row>
    <row r="6" spans="1:18" ht="12.75">
      <c r="A6" s="101">
        <v>2</v>
      </c>
      <c r="B6" s="49" t="s">
        <v>12</v>
      </c>
      <c r="C6" s="49">
        <v>22466</v>
      </c>
      <c r="D6" s="49" t="s">
        <v>286</v>
      </c>
      <c r="E6" s="104" t="s">
        <v>287</v>
      </c>
      <c r="F6" s="19">
        <v>749</v>
      </c>
      <c r="G6" s="20">
        <v>432</v>
      </c>
      <c r="H6" s="20">
        <v>2393</v>
      </c>
      <c r="I6" s="20">
        <v>679</v>
      </c>
      <c r="J6" s="20">
        <v>440</v>
      </c>
      <c r="K6" s="20">
        <v>1698</v>
      </c>
      <c r="L6" s="20">
        <v>580</v>
      </c>
      <c r="M6" s="20">
        <v>1255</v>
      </c>
      <c r="N6" s="20">
        <v>1120</v>
      </c>
      <c r="O6" s="20">
        <v>1198</v>
      </c>
      <c r="P6" s="20">
        <v>5105</v>
      </c>
      <c r="Q6" s="20">
        <v>2951</v>
      </c>
      <c r="R6" s="20">
        <f t="shared" si="0"/>
        <v>18600</v>
      </c>
    </row>
    <row r="7" spans="1:18" ht="12.75">
      <c r="A7" s="101">
        <v>3</v>
      </c>
      <c r="B7" s="49" t="s">
        <v>15</v>
      </c>
      <c r="C7" s="49">
        <v>22085</v>
      </c>
      <c r="D7" s="49" t="s">
        <v>288</v>
      </c>
      <c r="E7" s="104" t="s">
        <v>289</v>
      </c>
      <c r="F7" s="19">
        <v>4405</v>
      </c>
      <c r="G7" s="20">
        <v>3350</v>
      </c>
      <c r="H7" s="20">
        <v>3339</v>
      </c>
      <c r="I7" s="20">
        <v>3316</v>
      </c>
      <c r="J7" s="20">
        <v>3094</v>
      </c>
      <c r="K7" s="20">
        <v>1744</v>
      </c>
      <c r="L7" s="20">
        <v>1239</v>
      </c>
      <c r="M7" s="20">
        <v>5175</v>
      </c>
      <c r="N7" s="20">
        <v>4583</v>
      </c>
      <c r="O7" s="20">
        <v>5143</v>
      </c>
      <c r="P7" s="20">
        <v>3820</v>
      </c>
      <c r="Q7" s="20">
        <v>2235</v>
      </c>
      <c r="R7" s="20">
        <f t="shared" si="0"/>
        <v>41443</v>
      </c>
    </row>
    <row r="8" spans="1:18" ht="12.75">
      <c r="A8" s="101">
        <v>4</v>
      </c>
      <c r="B8" s="49" t="s">
        <v>18</v>
      </c>
      <c r="C8" s="49">
        <v>34212</v>
      </c>
      <c r="D8" s="49" t="s">
        <v>290</v>
      </c>
      <c r="E8" s="104" t="s">
        <v>291</v>
      </c>
      <c r="F8" s="19">
        <v>896</v>
      </c>
      <c r="G8" s="20">
        <v>721</v>
      </c>
      <c r="H8" s="20">
        <v>1110</v>
      </c>
      <c r="I8" s="20">
        <v>2787</v>
      </c>
      <c r="J8" s="20">
        <v>490</v>
      </c>
      <c r="K8" s="20">
        <v>298</v>
      </c>
      <c r="L8" s="20">
        <v>646</v>
      </c>
      <c r="M8" s="20">
        <v>1768</v>
      </c>
      <c r="N8" s="20">
        <v>1170</v>
      </c>
      <c r="O8" s="20">
        <v>3094</v>
      </c>
      <c r="P8" s="20">
        <v>14002</v>
      </c>
      <c r="Q8" s="20">
        <v>3023</v>
      </c>
      <c r="R8" s="20">
        <f t="shared" si="0"/>
        <v>30005</v>
      </c>
    </row>
    <row r="9" spans="1:18" ht="12.75">
      <c r="A9" s="101">
        <v>5</v>
      </c>
      <c r="B9" s="49" t="s">
        <v>292</v>
      </c>
      <c r="C9" s="49">
        <v>22465</v>
      </c>
      <c r="D9" s="49" t="s">
        <v>293</v>
      </c>
      <c r="E9" s="104" t="s">
        <v>294</v>
      </c>
      <c r="F9" s="19">
        <v>844</v>
      </c>
      <c r="G9" s="20">
        <v>510</v>
      </c>
      <c r="H9" s="20">
        <v>330</v>
      </c>
      <c r="I9" s="20">
        <v>969</v>
      </c>
      <c r="J9" s="20">
        <v>280</v>
      </c>
      <c r="K9" s="20">
        <v>182</v>
      </c>
      <c r="L9" s="20">
        <v>381</v>
      </c>
      <c r="M9" s="20">
        <v>962</v>
      </c>
      <c r="N9" s="20">
        <v>675</v>
      </c>
      <c r="O9" s="20">
        <v>12962</v>
      </c>
      <c r="P9" s="20">
        <v>40767</v>
      </c>
      <c r="Q9" s="20">
        <v>1126</v>
      </c>
      <c r="R9" s="20">
        <f t="shared" si="0"/>
        <v>59988</v>
      </c>
    </row>
    <row r="10" spans="1:18" ht="12.75">
      <c r="A10" s="101">
        <v>6</v>
      </c>
      <c r="B10" s="81" t="s">
        <v>24</v>
      </c>
      <c r="C10" s="49">
        <v>226364</v>
      </c>
      <c r="D10" s="49" t="s">
        <v>295</v>
      </c>
      <c r="E10" s="104" t="s">
        <v>296</v>
      </c>
      <c r="F10" s="19">
        <v>234</v>
      </c>
      <c r="G10" s="20">
        <v>394</v>
      </c>
      <c r="H10" s="20">
        <v>620</v>
      </c>
      <c r="I10" s="20">
        <v>851</v>
      </c>
      <c r="J10" s="20">
        <v>700</v>
      </c>
      <c r="K10" s="20">
        <v>303</v>
      </c>
      <c r="L10" s="20">
        <v>845</v>
      </c>
      <c r="M10" s="20">
        <v>1313</v>
      </c>
      <c r="N10" s="20">
        <v>1190</v>
      </c>
      <c r="O10" s="20">
        <v>796</v>
      </c>
      <c r="P10" s="20">
        <v>1909</v>
      </c>
      <c r="Q10" s="20">
        <v>938</v>
      </c>
      <c r="R10" s="20">
        <f t="shared" si="0"/>
        <v>10093</v>
      </c>
    </row>
    <row r="11" spans="1:18" ht="12.75">
      <c r="A11" s="101">
        <v>7</v>
      </c>
      <c r="B11" s="81" t="s">
        <v>297</v>
      </c>
      <c r="C11" s="49">
        <v>226363</v>
      </c>
      <c r="D11" s="49" t="s">
        <v>298</v>
      </c>
      <c r="E11" s="104" t="s">
        <v>299</v>
      </c>
      <c r="F11" s="19">
        <v>47</v>
      </c>
      <c r="G11" s="20">
        <v>118</v>
      </c>
      <c r="H11" s="20">
        <v>218</v>
      </c>
      <c r="I11" s="20">
        <v>75</v>
      </c>
      <c r="J11" s="20">
        <v>65</v>
      </c>
      <c r="K11" s="20">
        <v>12</v>
      </c>
      <c r="L11" s="20">
        <v>166</v>
      </c>
      <c r="M11" s="20">
        <v>1533</v>
      </c>
      <c r="N11" s="20">
        <v>267</v>
      </c>
      <c r="O11" s="20">
        <v>657</v>
      </c>
      <c r="P11" s="20">
        <v>1443</v>
      </c>
      <c r="Q11" s="20">
        <v>1774</v>
      </c>
      <c r="R11" s="20">
        <f t="shared" si="0"/>
        <v>6375</v>
      </c>
    </row>
    <row r="12" spans="1:18" ht="12.75">
      <c r="A12" s="101">
        <v>8</v>
      </c>
      <c r="B12" s="81" t="s">
        <v>30</v>
      </c>
      <c r="C12" s="49">
        <v>225804</v>
      </c>
      <c r="D12" s="49" t="s">
        <v>300</v>
      </c>
      <c r="E12" s="104" t="s">
        <v>301</v>
      </c>
      <c r="F12" s="19">
        <v>91</v>
      </c>
      <c r="G12" s="20">
        <v>61</v>
      </c>
      <c r="H12" s="20">
        <v>13</v>
      </c>
      <c r="I12" s="20">
        <v>500</v>
      </c>
      <c r="J12" s="20">
        <v>40</v>
      </c>
      <c r="K12" s="20">
        <v>82</v>
      </c>
      <c r="L12" s="20">
        <v>236</v>
      </c>
      <c r="M12" s="20">
        <v>222</v>
      </c>
      <c r="N12" s="20">
        <v>298</v>
      </c>
      <c r="O12" s="20">
        <v>1921</v>
      </c>
      <c r="P12" s="20">
        <v>2327</v>
      </c>
      <c r="Q12" s="20">
        <v>330</v>
      </c>
      <c r="R12" s="20">
        <f t="shared" si="0"/>
        <v>6121</v>
      </c>
    </row>
    <row r="13" spans="1:18" ht="12.75">
      <c r="A13" s="101">
        <v>9</v>
      </c>
      <c r="B13" s="49" t="s">
        <v>302</v>
      </c>
      <c r="C13" s="49">
        <v>226374</v>
      </c>
      <c r="D13" s="49" t="s">
        <v>303</v>
      </c>
      <c r="E13" s="104" t="s">
        <v>304</v>
      </c>
      <c r="F13" s="19">
        <v>65</v>
      </c>
      <c r="G13" s="20">
        <v>104</v>
      </c>
      <c r="H13" s="20">
        <v>143</v>
      </c>
      <c r="I13" s="20">
        <v>26</v>
      </c>
      <c r="J13" s="20">
        <v>13</v>
      </c>
      <c r="K13" s="20">
        <v>45</v>
      </c>
      <c r="L13" s="20">
        <v>151</v>
      </c>
      <c r="M13" s="20">
        <v>43</v>
      </c>
      <c r="N13" s="20">
        <v>428</v>
      </c>
      <c r="O13" s="20">
        <v>237</v>
      </c>
      <c r="P13" s="20">
        <v>232</v>
      </c>
      <c r="Q13" s="20">
        <v>1215</v>
      </c>
      <c r="R13" s="20">
        <f t="shared" si="0"/>
        <v>2702</v>
      </c>
    </row>
    <row r="14" spans="1:18" ht="12.75">
      <c r="A14" s="101">
        <v>10</v>
      </c>
      <c r="B14" s="49" t="s">
        <v>305</v>
      </c>
      <c r="C14" s="49">
        <v>32156</v>
      </c>
      <c r="D14" s="49" t="s">
        <v>306</v>
      </c>
      <c r="E14" s="104" t="s">
        <v>307</v>
      </c>
      <c r="F14" s="19">
        <v>80</v>
      </c>
      <c r="G14" s="20">
        <v>44</v>
      </c>
      <c r="H14" s="20">
        <v>139</v>
      </c>
      <c r="I14" s="20">
        <v>56</v>
      </c>
      <c r="J14" s="20">
        <v>564</v>
      </c>
      <c r="K14" s="20">
        <v>72</v>
      </c>
      <c r="L14" s="20">
        <v>116</v>
      </c>
      <c r="M14" s="20">
        <v>17</v>
      </c>
      <c r="N14" s="20">
        <v>250</v>
      </c>
      <c r="O14" s="20">
        <v>1530</v>
      </c>
      <c r="P14" s="20">
        <v>1432</v>
      </c>
      <c r="Q14" s="20">
        <v>756</v>
      </c>
      <c r="R14" s="20">
        <f t="shared" si="0"/>
        <v>5056</v>
      </c>
    </row>
    <row r="15" spans="1:18" ht="12.75">
      <c r="A15" s="101">
        <v>11</v>
      </c>
      <c r="B15" s="49" t="s">
        <v>39</v>
      </c>
      <c r="C15" s="49">
        <v>25488</v>
      </c>
      <c r="D15" s="49" t="s">
        <v>308</v>
      </c>
      <c r="E15" s="104" t="s">
        <v>309</v>
      </c>
      <c r="F15" s="19">
        <v>827</v>
      </c>
      <c r="G15" s="20">
        <v>268</v>
      </c>
      <c r="H15" s="20">
        <v>429</v>
      </c>
      <c r="I15" s="20">
        <v>635</v>
      </c>
      <c r="J15" s="20">
        <v>435</v>
      </c>
      <c r="K15" s="20">
        <v>348</v>
      </c>
      <c r="L15" s="20">
        <v>381</v>
      </c>
      <c r="M15" s="20">
        <v>374</v>
      </c>
      <c r="N15" s="20">
        <v>356</v>
      </c>
      <c r="O15" s="20">
        <v>491</v>
      </c>
      <c r="P15" s="20">
        <v>6315</v>
      </c>
      <c r="Q15" s="20">
        <v>3874</v>
      </c>
      <c r="R15" s="20">
        <f t="shared" si="0"/>
        <v>14733</v>
      </c>
    </row>
    <row r="16" spans="1:18" ht="12.75">
      <c r="A16" s="101">
        <v>12</v>
      </c>
      <c r="B16" s="49" t="s">
        <v>42</v>
      </c>
      <c r="C16" s="49">
        <v>23313</v>
      </c>
      <c r="D16" s="49" t="s">
        <v>310</v>
      </c>
      <c r="E16" s="104" t="s">
        <v>311</v>
      </c>
      <c r="F16" s="19">
        <v>13544</v>
      </c>
      <c r="G16" s="20">
        <v>10666</v>
      </c>
      <c r="H16" s="20">
        <v>7040</v>
      </c>
      <c r="I16" s="20">
        <v>4564</v>
      </c>
      <c r="J16" s="20">
        <v>9732</v>
      </c>
      <c r="K16" s="20">
        <v>5736</v>
      </c>
      <c r="L16" s="20">
        <v>5936</v>
      </c>
      <c r="M16" s="20">
        <v>5464</v>
      </c>
      <c r="N16" s="20">
        <v>7954</v>
      </c>
      <c r="O16" s="20">
        <v>6289</v>
      </c>
      <c r="P16" s="20">
        <v>6062</v>
      </c>
      <c r="Q16" s="20">
        <v>2558</v>
      </c>
      <c r="R16" s="20">
        <f t="shared" si="0"/>
        <v>85545</v>
      </c>
    </row>
    <row r="17" spans="1:18" ht="12.75">
      <c r="A17" s="101">
        <v>13</v>
      </c>
      <c r="B17" s="49" t="s">
        <v>45</v>
      </c>
      <c r="C17" s="49">
        <v>206378</v>
      </c>
      <c r="D17" s="49" t="s">
        <v>312</v>
      </c>
      <c r="E17" s="104" t="s">
        <v>313</v>
      </c>
      <c r="F17" s="19">
        <v>378</v>
      </c>
      <c r="G17" s="20">
        <v>286</v>
      </c>
      <c r="H17" s="20">
        <v>274</v>
      </c>
      <c r="I17" s="20">
        <v>126</v>
      </c>
      <c r="J17" s="20">
        <v>308</v>
      </c>
      <c r="K17" s="20">
        <v>234</v>
      </c>
      <c r="L17" s="20">
        <v>307</v>
      </c>
      <c r="M17" s="20">
        <v>169</v>
      </c>
      <c r="N17" s="20">
        <v>645</v>
      </c>
      <c r="O17" s="20">
        <v>474</v>
      </c>
      <c r="P17" s="20">
        <v>782</v>
      </c>
      <c r="Q17" s="20">
        <v>300</v>
      </c>
      <c r="R17" s="20">
        <f t="shared" si="0"/>
        <v>4283</v>
      </c>
    </row>
    <row r="18" spans="1:18" ht="12.75">
      <c r="A18" s="101">
        <v>14</v>
      </c>
      <c r="B18" s="49" t="s">
        <v>48</v>
      </c>
      <c r="C18" s="49">
        <v>219201</v>
      </c>
      <c r="D18" s="49" t="s">
        <v>314</v>
      </c>
      <c r="E18" s="104" t="s">
        <v>315</v>
      </c>
      <c r="F18" s="19">
        <v>927</v>
      </c>
      <c r="G18" s="20">
        <v>951</v>
      </c>
      <c r="H18" s="20">
        <v>426</v>
      </c>
      <c r="I18" s="20">
        <v>722</v>
      </c>
      <c r="J18" s="20">
        <v>339</v>
      </c>
      <c r="K18" s="20">
        <v>349</v>
      </c>
      <c r="L18" s="20">
        <v>480</v>
      </c>
      <c r="M18" s="20">
        <v>1354</v>
      </c>
      <c r="N18" s="20">
        <v>1527</v>
      </c>
      <c r="O18" s="20">
        <v>565</v>
      </c>
      <c r="P18" s="20">
        <v>11181</v>
      </c>
      <c r="Q18" s="20">
        <v>15777</v>
      </c>
      <c r="R18" s="20">
        <f t="shared" si="0"/>
        <v>34598</v>
      </c>
    </row>
    <row r="19" spans="1:18" ht="12.75">
      <c r="A19" s="101">
        <v>15</v>
      </c>
      <c r="B19" s="49" t="s">
        <v>316</v>
      </c>
      <c r="C19" s="49">
        <v>33976</v>
      </c>
      <c r="D19" s="49" t="s">
        <v>317</v>
      </c>
      <c r="E19" s="104" t="s">
        <v>318</v>
      </c>
      <c r="F19" s="19">
        <v>1048</v>
      </c>
      <c r="G19" s="20">
        <v>1175</v>
      </c>
      <c r="H19" s="20">
        <v>620</v>
      </c>
      <c r="I19" s="20">
        <v>1364</v>
      </c>
      <c r="J19" s="20">
        <v>777</v>
      </c>
      <c r="K19" s="20">
        <v>531</v>
      </c>
      <c r="L19" s="20">
        <v>457</v>
      </c>
      <c r="M19" s="20">
        <v>6562</v>
      </c>
      <c r="N19" s="20">
        <v>1886</v>
      </c>
      <c r="O19" s="20">
        <v>3399</v>
      </c>
      <c r="P19" s="20">
        <v>2207</v>
      </c>
      <c r="Q19" s="20">
        <v>4646</v>
      </c>
      <c r="R19" s="20">
        <f t="shared" si="0"/>
        <v>24672</v>
      </c>
    </row>
    <row r="20" spans="1:18" ht="12.75">
      <c r="A20" s="101">
        <v>16</v>
      </c>
      <c r="B20" s="49" t="s">
        <v>54</v>
      </c>
      <c r="C20" s="49">
        <v>25182</v>
      </c>
      <c r="D20" s="49" t="s">
        <v>319</v>
      </c>
      <c r="E20" s="49" t="s">
        <v>320</v>
      </c>
      <c r="F20" s="19">
        <v>364</v>
      </c>
      <c r="G20" s="20">
        <v>1085</v>
      </c>
      <c r="H20" s="20">
        <v>451</v>
      </c>
      <c r="I20" s="20">
        <v>1529</v>
      </c>
      <c r="J20" s="20">
        <v>839</v>
      </c>
      <c r="K20" s="20">
        <v>471</v>
      </c>
      <c r="L20" s="20">
        <v>967</v>
      </c>
      <c r="M20" s="20">
        <v>749</v>
      </c>
      <c r="N20" s="20">
        <v>710</v>
      </c>
      <c r="O20" s="20">
        <v>450</v>
      </c>
      <c r="P20" s="20">
        <v>3499</v>
      </c>
      <c r="Q20" s="20">
        <v>4582</v>
      </c>
      <c r="R20" s="20">
        <f t="shared" si="0"/>
        <v>15696</v>
      </c>
    </row>
    <row r="21" spans="1:18" ht="12.75">
      <c r="A21" s="105">
        <v>17</v>
      </c>
      <c r="B21" s="106" t="s">
        <v>321</v>
      </c>
      <c r="C21" s="106">
        <v>25174</v>
      </c>
      <c r="D21" s="106" t="s">
        <v>322</v>
      </c>
      <c r="E21" s="107" t="s">
        <v>323</v>
      </c>
      <c r="F21" s="19">
        <v>643</v>
      </c>
      <c r="G21" s="20">
        <v>718</v>
      </c>
      <c r="H21" s="20">
        <v>3073</v>
      </c>
      <c r="I21" s="20">
        <v>3592</v>
      </c>
      <c r="J21" s="20">
        <v>407</v>
      </c>
      <c r="K21" s="20">
        <v>99</v>
      </c>
      <c r="L21" s="20">
        <v>299</v>
      </c>
      <c r="M21" s="20">
        <v>1386</v>
      </c>
      <c r="N21" s="20">
        <v>1905</v>
      </c>
      <c r="O21" s="20">
        <v>1192</v>
      </c>
      <c r="P21" s="20">
        <v>3327</v>
      </c>
      <c r="Q21" s="20">
        <v>4307</v>
      </c>
      <c r="R21" s="20">
        <f t="shared" si="0"/>
        <v>20948</v>
      </c>
    </row>
    <row r="22" spans="1:18" ht="12.75">
      <c r="A22" s="101">
        <v>18</v>
      </c>
      <c r="B22" s="49" t="s">
        <v>324</v>
      </c>
      <c r="C22" s="49">
        <v>24317</v>
      </c>
      <c r="D22" s="49" t="s">
        <v>325</v>
      </c>
      <c r="E22" s="104" t="s">
        <v>326</v>
      </c>
      <c r="F22" s="19">
        <v>1675</v>
      </c>
      <c r="G22" s="20">
        <v>1397</v>
      </c>
      <c r="H22" s="20">
        <v>2085</v>
      </c>
      <c r="I22" s="20">
        <v>2155</v>
      </c>
      <c r="J22" s="20">
        <v>1242</v>
      </c>
      <c r="K22" s="20">
        <v>306</v>
      </c>
      <c r="L22" s="20">
        <v>769</v>
      </c>
      <c r="M22" s="20">
        <v>3576</v>
      </c>
      <c r="N22" s="20">
        <v>4428</v>
      </c>
      <c r="O22" s="20">
        <v>1726</v>
      </c>
      <c r="P22" s="20">
        <v>4447</v>
      </c>
      <c r="Q22" s="20">
        <v>2354</v>
      </c>
      <c r="R22" s="20">
        <f t="shared" si="0"/>
        <v>26160</v>
      </c>
    </row>
    <row r="23" spans="1:18" ht="12.75">
      <c r="A23" s="105">
        <v>19</v>
      </c>
      <c r="B23" s="49" t="s">
        <v>327</v>
      </c>
      <c r="C23" s="49">
        <v>219038</v>
      </c>
      <c r="D23" s="49" t="s">
        <v>328</v>
      </c>
      <c r="E23" s="104" t="s">
        <v>329</v>
      </c>
      <c r="F23" s="19">
        <v>902</v>
      </c>
      <c r="G23" s="20">
        <v>401</v>
      </c>
      <c r="H23" s="20">
        <v>439</v>
      </c>
      <c r="I23" s="20">
        <v>711</v>
      </c>
      <c r="J23" s="20">
        <v>434</v>
      </c>
      <c r="K23" s="20">
        <v>305</v>
      </c>
      <c r="L23" s="20">
        <v>195</v>
      </c>
      <c r="M23" s="20">
        <v>1210</v>
      </c>
      <c r="N23" s="20">
        <v>956</v>
      </c>
      <c r="O23" s="20">
        <v>548</v>
      </c>
      <c r="P23" s="20">
        <v>1624</v>
      </c>
      <c r="Q23" s="20">
        <v>1839</v>
      </c>
      <c r="R23" s="20">
        <f t="shared" si="0"/>
        <v>9564</v>
      </c>
    </row>
    <row r="24" spans="1:18" ht="12.75">
      <c r="A24" s="101">
        <v>20</v>
      </c>
      <c r="B24" s="80" t="s">
        <v>66</v>
      </c>
      <c r="C24" s="49">
        <v>200828</v>
      </c>
      <c r="D24" s="49" t="s">
        <v>330</v>
      </c>
      <c r="E24" s="104" t="s">
        <v>331</v>
      </c>
      <c r="F24" s="19">
        <v>378</v>
      </c>
      <c r="G24" s="20">
        <v>309</v>
      </c>
      <c r="H24" s="20">
        <v>217</v>
      </c>
      <c r="I24" s="20">
        <v>151</v>
      </c>
      <c r="J24" s="20">
        <v>156</v>
      </c>
      <c r="K24" s="20">
        <v>48</v>
      </c>
      <c r="L24" s="20">
        <v>99</v>
      </c>
      <c r="M24" s="20">
        <v>278</v>
      </c>
      <c r="N24" s="20">
        <v>582</v>
      </c>
      <c r="O24" s="20">
        <v>1251</v>
      </c>
      <c r="P24" s="20">
        <v>4702</v>
      </c>
      <c r="Q24" s="20">
        <v>6691</v>
      </c>
      <c r="R24" s="20">
        <f t="shared" si="0"/>
        <v>14862</v>
      </c>
    </row>
    <row r="25" spans="1:18" ht="12.75">
      <c r="A25" s="101">
        <v>21</v>
      </c>
      <c r="B25" s="49" t="s">
        <v>332</v>
      </c>
      <c r="C25" s="49">
        <v>226362</v>
      </c>
      <c r="D25" s="49" t="s">
        <v>333</v>
      </c>
      <c r="E25" s="104" t="s">
        <v>334</v>
      </c>
      <c r="F25" s="19">
        <v>69</v>
      </c>
      <c r="G25" s="20">
        <v>17</v>
      </c>
      <c r="H25" s="20">
        <v>63</v>
      </c>
      <c r="I25" s="20">
        <v>548</v>
      </c>
      <c r="J25" s="20">
        <v>321</v>
      </c>
      <c r="K25" s="20">
        <v>510</v>
      </c>
      <c r="L25" s="20">
        <v>217</v>
      </c>
      <c r="M25" s="20">
        <v>64</v>
      </c>
      <c r="N25" s="20">
        <v>275</v>
      </c>
      <c r="O25" s="20">
        <v>244</v>
      </c>
      <c r="P25" s="20">
        <v>4911</v>
      </c>
      <c r="Q25" s="20">
        <v>4200</v>
      </c>
      <c r="R25" s="20">
        <f t="shared" si="0"/>
        <v>11439</v>
      </c>
    </row>
    <row r="26" spans="1:18" ht="12.75">
      <c r="A26" s="101">
        <v>22</v>
      </c>
      <c r="B26" s="49" t="s">
        <v>72</v>
      </c>
      <c r="C26" s="49">
        <v>22402</v>
      </c>
      <c r="D26" s="49" t="s">
        <v>335</v>
      </c>
      <c r="E26" s="104" t="s">
        <v>336</v>
      </c>
      <c r="F26" s="19">
        <v>831</v>
      </c>
      <c r="G26" s="20">
        <v>829</v>
      </c>
      <c r="H26" s="20">
        <v>832</v>
      </c>
      <c r="I26" s="20">
        <v>922</v>
      </c>
      <c r="J26" s="20">
        <v>1141</v>
      </c>
      <c r="K26" s="20">
        <v>385</v>
      </c>
      <c r="L26" s="20">
        <v>541</v>
      </c>
      <c r="M26" s="20">
        <v>760</v>
      </c>
      <c r="N26" s="20">
        <v>1229</v>
      </c>
      <c r="O26" s="20">
        <v>1574</v>
      </c>
      <c r="P26" s="20">
        <v>2964</v>
      </c>
      <c r="Q26" s="20">
        <v>963</v>
      </c>
      <c r="R26" s="20">
        <f t="shared" si="0"/>
        <v>12971</v>
      </c>
    </row>
    <row r="27" spans="1:18" ht="12.75">
      <c r="A27" s="101">
        <v>23</v>
      </c>
      <c r="B27" s="49" t="s">
        <v>337</v>
      </c>
      <c r="C27" s="49">
        <v>226361</v>
      </c>
      <c r="D27" s="49" t="s">
        <v>338</v>
      </c>
      <c r="E27" s="104" t="s">
        <v>339</v>
      </c>
      <c r="F27" s="19">
        <v>187</v>
      </c>
      <c r="G27" s="20">
        <v>299</v>
      </c>
      <c r="H27" s="20">
        <v>156</v>
      </c>
      <c r="I27" s="20">
        <v>137</v>
      </c>
      <c r="J27" s="20">
        <v>141</v>
      </c>
      <c r="K27" s="20">
        <v>102</v>
      </c>
      <c r="L27" s="20">
        <v>405</v>
      </c>
      <c r="M27" s="20">
        <v>1041</v>
      </c>
      <c r="N27" s="20">
        <v>681</v>
      </c>
      <c r="O27" s="20">
        <v>3008</v>
      </c>
      <c r="P27" s="20">
        <v>855</v>
      </c>
      <c r="Q27" s="20">
        <v>129</v>
      </c>
      <c r="R27" s="20">
        <f t="shared" si="0"/>
        <v>7141</v>
      </c>
    </row>
    <row r="28" spans="1:18" ht="12.75">
      <c r="A28" s="108">
        <v>24</v>
      </c>
      <c r="B28" s="109" t="s">
        <v>340</v>
      </c>
      <c r="C28" s="109">
        <v>219200</v>
      </c>
      <c r="D28" s="109" t="s">
        <v>341</v>
      </c>
      <c r="E28" s="110" t="s">
        <v>342</v>
      </c>
      <c r="F28" s="31">
        <v>412</v>
      </c>
      <c r="G28" s="32">
        <v>44</v>
      </c>
      <c r="H28" s="32">
        <v>1983</v>
      </c>
      <c r="I28" s="32">
        <v>8012</v>
      </c>
      <c r="J28" s="32">
        <v>280</v>
      </c>
      <c r="K28" s="32">
        <v>48</v>
      </c>
      <c r="L28" s="32">
        <v>447</v>
      </c>
      <c r="M28" s="32">
        <v>717</v>
      </c>
      <c r="N28" s="32">
        <v>4729</v>
      </c>
      <c r="O28" s="32">
        <v>612</v>
      </c>
      <c r="P28" s="32">
        <v>2561</v>
      </c>
      <c r="Q28" s="32">
        <v>1191</v>
      </c>
      <c r="R28" s="32">
        <f t="shared" si="0"/>
        <v>21036</v>
      </c>
    </row>
    <row r="29" spans="1:18" ht="12.75">
      <c r="A29" s="111"/>
      <c r="B29" s="111"/>
      <c r="C29" s="111"/>
      <c r="D29" s="111"/>
      <c r="E29" s="111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18" ht="12.75">
      <c r="A30" s="62" t="s">
        <v>81</v>
      </c>
      <c r="B30" s="112"/>
      <c r="C30" s="39"/>
      <c r="D30" s="39"/>
      <c r="E30" s="39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8" ht="12.75">
      <c r="A31" s="113">
        <v>1</v>
      </c>
      <c r="B31" s="102" t="s">
        <v>82</v>
      </c>
      <c r="C31" s="114">
        <v>231606</v>
      </c>
      <c r="D31" s="102" t="s">
        <v>343</v>
      </c>
      <c r="E31" s="102" t="s">
        <v>344</v>
      </c>
      <c r="F31" s="12">
        <v>0</v>
      </c>
      <c r="G31" s="13">
        <v>0</v>
      </c>
      <c r="H31" s="13">
        <v>0</v>
      </c>
      <c r="I31" s="13">
        <v>0</v>
      </c>
      <c r="J31" s="13">
        <v>433</v>
      </c>
      <c r="K31" s="13">
        <v>11</v>
      </c>
      <c r="L31" s="13">
        <v>69</v>
      </c>
      <c r="M31" s="13">
        <v>82</v>
      </c>
      <c r="N31" s="13">
        <v>738</v>
      </c>
      <c r="O31" s="13">
        <v>175</v>
      </c>
      <c r="P31" s="13">
        <v>198</v>
      </c>
      <c r="Q31" s="13">
        <v>7</v>
      </c>
      <c r="R31" s="13">
        <f aca="true" t="shared" si="1" ref="R31:R71">SUM(F31:Q31)</f>
        <v>1713</v>
      </c>
    </row>
    <row r="32" spans="1:18" ht="12.75">
      <c r="A32" s="101">
        <v>2</v>
      </c>
      <c r="B32" s="49" t="s">
        <v>85</v>
      </c>
      <c r="C32" s="115">
        <v>231586</v>
      </c>
      <c r="D32" s="49" t="s">
        <v>345</v>
      </c>
      <c r="E32" s="49" t="s">
        <v>346</v>
      </c>
      <c r="F32" s="19">
        <v>26</v>
      </c>
      <c r="G32" s="20">
        <v>28</v>
      </c>
      <c r="H32" s="20">
        <v>23</v>
      </c>
      <c r="I32" s="20">
        <v>6</v>
      </c>
      <c r="J32" s="20">
        <v>43</v>
      </c>
      <c r="K32" s="20">
        <v>38</v>
      </c>
      <c r="L32" s="20">
        <v>19</v>
      </c>
      <c r="M32" s="20">
        <v>23</v>
      </c>
      <c r="N32" s="20">
        <v>5</v>
      </c>
      <c r="O32" s="20">
        <v>14</v>
      </c>
      <c r="P32" s="20">
        <v>4</v>
      </c>
      <c r="Q32" s="20">
        <v>15</v>
      </c>
      <c r="R32" s="20">
        <f t="shared" si="1"/>
        <v>244</v>
      </c>
    </row>
    <row r="33" spans="1:18" ht="12.75">
      <c r="A33" s="101">
        <v>3</v>
      </c>
      <c r="B33" s="49" t="s">
        <v>88</v>
      </c>
      <c r="C33" s="115">
        <v>231592</v>
      </c>
      <c r="D33" s="49" t="s">
        <v>347</v>
      </c>
      <c r="E33" s="49" t="s">
        <v>348</v>
      </c>
      <c r="F33" s="19">
        <v>2</v>
      </c>
      <c r="G33" s="20">
        <v>0</v>
      </c>
      <c r="H33" s="20">
        <v>0</v>
      </c>
      <c r="I33" s="20">
        <v>0</v>
      </c>
      <c r="J33" s="20">
        <v>0</v>
      </c>
      <c r="K33" s="20">
        <v>4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6</v>
      </c>
      <c r="R33" s="20">
        <f t="shared" si="1"/>
        <v>12</v>
      </c>
    </row>
    <row r="34" spans="1:18" ht="12.75">
      <c r="A34" s="101">
        <v>4</v>
      </c>
      <c r="B34" s="49" t="s">
        <v>91</v>
      </c>
      <c r="C34" s="115">
        <v>231604</v>
      </c>
      <c r="D34" s="49" t="s">
        <v>349</v>
      </c>
      <c r="E34" s="49" t="s">
        <v>350</v>
      </c>
      <c r="F34" s="19">
        <v>25</v>
      </c>
      <c r="G34" s="20">
        <v>30</v>
      </c>
      <c r="H34" s="20">
        <v>196</v>
      </c>
      <c r="I34" s="20">
        <v>215</v>
      </c>
      <c r="J34" s="20">
        <v>24</v>
      </c>
      <c r="K34" s="20">
        <v>60</v>
      </c>
      <c r="L34" s="20">
        <v>52</v>
      </c>
      <c r="M34" s="20">
        <v>0</v>
      </c>
      <c r="N34" s="20">
        <v>13</v>
      </c>
      <c r="O34" s="20">
        <v>611</v>
      </c>
      <c r="P34" s="20">
        <v>368</v>
      </c>
      <c r="Q34" s="20">
        <v>22</v>
      </c>
      <c r="R34" s="20">
        <f t="shared" si="1"/>
        <v>1616</v>
      </c>
    </row>
    <row r="35" spans="1:18" ht="12.75">
      <c r="A35" s="101">
        <v>5</v>
      </c>
      <c r="B35" s="49" t="s">
        <v>94</v>
      </c>
      <c r="C35" s="115">
        <v>231576</v>
      </c>
      <c r="D35" s="49" t="s">
        <v>351</v>
      </c>
      <c r="E35" s="49" t="s">
        <v>352</v>
      </c>
      <c r="F35" s="19">
        <v>0</v>
      </c>
      <c r="G35" s="20">
        <v>5</v>
      </c>
      <c r="H35" s="20">
        <v>7</v>
      </c>
      <c r="I35" s="20">
        <v>34</v>
      </c>
      <c r="J35" s="20">
        <v>22</v>
      </c>
      <c r="K35" s="20">
        <v>0</v>
      </c>
      <c r="L35" s="20">
        <v>0</v>
      </c>
      <c r="M35" s="20">
        <v>13</v>
      </c>
      <c r="N35" s="20">
        <v>42</v>
      </c>
      <c r="O35" s="20">
        <v>602</v>
      </c>
      <c r="P35" s="20">
        <v>320</v>
      </c>
      <c r="Q35" s="20">
        <v>21</v>
      </c>
      <c r="R35" s="20">
        <f t="shared" si="1"/>
        <v>1066</v>
      </c>
    </row>
    <row r="36" spans="1:18" ht="12.75">
      <c r="A36" s="101">
        <v>6</v>
      </c>
      <c r="B36" s="49" t="s">
        <v>97</v>
      </c>
      <c r="C36" s="115">
        <v>231575</v>
      </c>
      <c r="D36" s="49" t="s">
        <v>353</v>
      </c>
      <c r="E36" s="49" t="s">
        <v>354</v>
      </c>
      <c r="F36" s="19">
        <v>98</v>
      </c>
      <c r="G36" s="20">
        <v>5</v>
      </c>
      <c r="H36" s="20">
        <v>2</v>
      </c>
      <c r="I36" s="20">
        <v>2</v>
      </c>
      <c r="J36" s="20">
        <v>35</v>
      </c>
      <c r="K36" s="20">
        <v>0</v>
      </c>
      <c r="L36" s="20">
        <v>14</v>
      </c>
      <c r="M36" s="20">
        <v>4</v>
      </c>
      <c r="N36" s="20">
        <v>42</v>
      </c>
      <c r="O36" s="20">
        <v>52</v>
      </c>
      <c r="P36" s="20">
        <v>139</v>
      </c>
      <c r="Q36" s="20">
        <v>233</v>
      </c>
      <c r="R36" s="20">
        <f t="shared" si="1"/>
        <v>626</v>
      </c>
    </row>
    <row r="37" spans="1:18" ht="12.75">
      <c r="A37" s="101">
        <v>7</v>
      </c>
      <c r="B37" s="49" t="s">
        <v>100</v>
      </c>
      <c r="C37" s="115">
        <v>231605</v>
      </c>
      <c r="D37" s="49" t="s">
        <v>355</v>
      </c>
      <c r="E37" s="49" t="s">
        <v>356</v>
      </c>
      <c r="F37" s="19">
        <v>8</v>
      </c>
      <c r="G37" s="20">
        <v>0</v>
      </c>
      <c r="H37" s="20">
        <v>10</v>
      </c>
      <c r="I37" s="20">
        <v>24</v>
      </c>
      <c r="J37" s="20">
        <v>2</v>
      </c>
      <c r="K37" s="20">
        <v>0</v>
      </c>
      <c r="L37" s="20">
        <v>20</v>
      </c>
      <c r="M37" s="20">
        <v>5</v>
      </c>
      <c r="N37" s="20">
        <v>35</v>
      </c>
      <c r="O37" s="20">
        <v>81</v>
      </c>
      <c r="P37" s="20">
        <v>54</v>
      </c>
      <c r="Q37" s="20">
        <v>66</v>
      </c>
      <c r="R37" s="20">
        <f t="shared" si="1"/>
        <v>305</v>
      </c>
    </row>
    <row r="38" spans="1:18" ht="12.75">
      <c r="A38" s="101">
        <v>8</v>
      </c>
      <c r="B38" s="49" t="s">
        <v>103</v>
      </c>
      <c r="C38" s="115">
        <v>231593</v>
      </c>
      <c r="D38" s="49" t="s">
        <v>357</v>
      </c>
      <c r="E38" s="49" t="s">
        <v>358</v>
      </c>
      <c r="F38" s="19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f t="shared" si="1"/>
        <v>0</v>
      </c>
    </row>
    <row r="39" spans="1:18" ht="12.75">
      <c r="A39" s="101">
        <v>9</v>
      </c>
      <c r="B39" s="49" t="s">
        <v>106</v>
      </c>
      <c r="C39" s="115">
        <v>214662</v>
      </c>
      <c r="D39" s="49" t="s">
        <v>359</v>
      </c>
      <c r="E39" s="49" t="s">
        <v>360</v>
      </c>
      <c r="F39" s="19">
        <v>10</v>
      </c>
      <c r="G39" s="20">
        <v>21</v>
      </c>
      <c r="H39" s="20">
        <v>35</v>
      </c>
      <c r="I39" s="20">
        <v>1</v>
      </c>
      <c r="J39" s="20">
        <v>2</v>
      </c>
      <c r="K39" s="20">
        <v>0</v>
      </c>
      <c r="L39" s="20">
        <v>7</v>
      </c>
      <c r="M39" s="20">
        <v>23</v>
      </c>
      <c r="N39" s="20">
        <v>21</v>
      </c>
      <c r="O39" s="20">
        <v>85</v>
      </c>
      <c r="P39" s="20">
        <v>46</v>
      </c>
      <c r="Q39" s="20">
        <v>15</v>
      </c>
      <c r="R39" s="20">
        <f t="shared" si="1"/>
        <v>266</v>
      </c>
    </row>
    <row r="40" spans="1:18" ht="12.75">
      <c r="A40" s="101">
        <v>10</v>
      </c>
      <c r="B40" s="49" t="s">
        <v>109</v>
      </c>
      <c r="C40" s="115">
        <v>231598</v>
      </c>
      <c r="D40" s="49" t="s">
        <v>361</v>
      </c>
      <c r="E40" s="49" t="s">
        <v>362</v>
      </c>
      <c r="F40" s="19">
        <v>48</v>
      </c>
      <c r="G40" s="20">
        <v>5</v>
      </c>
      <c r="H40" s="20">
        <v>4</v>
      </c>
      <c r="I40" s="20">
        <v>27</v>
      </c>
      <c r="J40" s="20">
        <v>14</v>
      </c>
      <c r="K40" s="20">
        <v>1</v>
      </c>
      <c r="L40" s="20">
        <v>11</v>
      </c>
      <c r="M40" s="20">
        <v>43</v>
      </c>
      <c r="N40" s="20">
        <v>0</v>
      </c>
      <c r="O40" s="20">
        <v>33</v>
      </c>
      <c r="P40" s="20">
        <v>4</v>
      </c>
      <c r="Q40" s="20">
        <v>0</v>
      </c>
      <c r="R40" s="20">
        <f t="shared" si="1"/>
        <v>190</v>
      </c>
    </row>
    <row r="41" spans="1:18" ht="12.75">
      <c r="A41" s="101">
        <v>11</v>
      </c>
      <c r="B41" s="49" t="s">
        <v>112</v>
      </c>
      <c r="C41" s="115">
        <v>231577</v>
      </c>
      <c r="D41" s="49" t="s">
        <v>363</v>
      </c>
      <c r="E41" s="49" t="s">
        <v>364</v>
      </c>
      <c r="F41" s="19">
        <v>0</v>
      </c>
      <c r="G41" s="20">
        <v>6</v>
      </c>
      <c r="H41" s="20">
        <v>1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f t="shared" si="1"/>
        <v>7</v>
      </c>
    </row>
    <row r="42" spans="1:18" ht="12.75">
      <c r="A42" s="101">
        <v>12</v>
      </c>
      <c r="B42" s="49" t="s">
        <v>115</v>
      </c>
      <c r="C42" s="115">
        <v>231583</v>
      </c>
      <c r="D42" s="49" t="s">
        <v>365</v>
      </c>
      <c r="E42" s="49" t="s">
        <v>366</v>
      </c>
      <c r="F42" s="19">
        <v>2</v>
      </c>
      <c r="G42" s="20">
        <v>0</v>
      </c>
      <c r="H42" s="20">
        <v>4</v>
      </c>
      <c r="I42" s="20">
        <v>1585</v>
      </c>
      <c r="J42" s="20">
        <v>30</v>
      </c>
      <c r="K42" s="20">
        <v>54</v>
      </c>
      <c r="L42" s="20">
        <v>61</v>
      </c>
      <c r="M42" s="20">
        <v>1</v>
      </c>
      <c r="N42" s="20">
        <v>58</v>
      </c>
      <c r="O42" s="20">
        <v>22</v>
      </c>
      <c r="P42" s="20">
        <v>5</v>
      </c>
      <c r="Q42" s="20">
        <v>42</v>
      </c>
      <c r="R42" s="20">
        <f t="shared" si="1"/>
        <v>1864</v>
      </c>
    </row>
    <row r="43" spans="1:18" ht="12.75">
      <c r="A43" s="101">
        <v>13</v>
      </c>
      <c r="B43" s="49" t="s">
        <v>118</v>
      </c>
      <c r="C43" s="115">
        <v>231582</v>
      </c>
      <c r="D43" s="49" t="s">
        <v>367</v>
      </c>
      <c r="E43" s="49" t="s">
        <v>368</v>
      </c>
      <c r="F43" s="19">
        <v>256</v>
      </c>
      <c r="G43" s="20">
        <v>104</v>
      </c>
      <c r="H43" s="20">
        <v>65</v>
      </c>
      <c r="I43" s="20">
        <v>61</v>
      </c>
      <c r="J43" s="20">
        <v>56</v>
      </c>
      <c r="K43" s="20">
        <v>19</v>
      </c>
      <c r="L43" s="20">
        <v>409</v>
      </c>
      <c r="M43" s="20">
        <v>95</v>
      </c>
      <c r="N43" s="20">
        <v>229</v>
      </c>
      <c r="O43" s="20">
        <v>57</v>
      </c>
      <c r="P43" s="20">
        <v>68</v>
      </c>
      <c r="Q43" s="20">
        <v>123</v>
      </c>
      <c r="R43" s="20">
        <f t="shared" si="1"/>
        <v>1542</v>
      </c>
    </row>
    <row r="44" spans="1:18" ht="12.75">
      <c r="A44" s="101">
        <v>14</v>
      </c>
      <c r="B44" s="49" t="s">
        <v>121</v>
      </c>
      <c r="C44" s="115">
        <v>225117</v>
      </c>
      <c r="D44" s="49" t="s">
        <v>369</v>
      </c>
      <c r="E44" s="49" t="s">
        <v>370</v>
      </c>
      <c r="F44" s="19">
        <v>17</v>
      </c>
      <c r="G44" s="20">
        <v>1</v>
      </c>
      <c r="H44" s="20">
        <v>8</v>
      </c>
      <c r="I44" s="20">
        <v>17</v>
      </c>
      <c r="J44" s="20">
        <v>11</v>
      </c>
      <c r="K44" s="20">
        <v>272</v>
      </c>
      <c r="L44" s="20">
        <v>0</v>
      </c>
      <c r="M44" s="20">
        <v>11</v>
      </c>
      <c r="N44" s="20">
        <v>4</v>
      </c>
      <c r="O44" s="20">
        <v>105</v>
      </c>
      <c r="P44" s="20">
        <v>1</v>
      </c>
      <c r="Q44" s="20">
        <v>1</v>
      </c>
      <c r="R44" s="20">
        <f t="shared" si="1"/>
        <v>448</v>
      </c>
    </row>
    <row r="45" spans="1:18" ht="12.75">
      <c r="A45" s="101">
        <v>15</v>
      </c>
      <c r="B45" s="49" t="s">
        <v>124</v>
      </c>
      <c r="C45" s="115">
        <v>231599</v>
      </c>
      <c r="D45" s="49" t="s">
        <v>371</v>
      </c>
      <c r="E45" s="49" t="s">
        <v>372</v>
      </c>
      <c r="F45" s="19">
        <v>40</v>
      </c>
      <c r="G45" s="20">
        <v>102</v>
      </c>
      <c r="H45" s="20">
        <v>68</v>
      </c>
      <c r="I45" s="20">
        <v>150</v>
      </c>
      <c r="J45" s="20">
        <v>46</v>
      </c>
      <c r="K45" s="20">
        <v>53</v>
      </c>
      <c r="L45" s="20">
        <v>173</v>
      </c>
      <c r="M45" s="20">
        <v>31</v>
      </c>
      <c r="N45" s="20">
        <v>232</v>
      </c>
      <c r="O45" s="20">
        <v>135</v>
      </c>
      <c r="P45" s="20">
        <v>94</v>
      </c>
      <c r="Q45" s="20">
        <v>28</v>
      </c>
      <c r="R45" s="20">
        <f t="shared" si="1"/>
        <v>1152</v>
      </c>
    </row>
    <row r="46" spans="1:18" ht="12.75">
      <c r="A46" s="101">
        <v>16</v>
      </c>
      <c r="B46" s="49" t="s">
        <v>127</v>
      </c>
      <c r="C46" s="115">
        <v>231589</v>
      </c>
      <c r="D46" s="49" t="s">
        <v>373</v>
      </c>
      <c r="E46" s="49" t="s">
        <v>374</v>
      </c>
      <c r="F46" s="19">
        <v>0</v>
      </c>
      <c r="G46" s="20">
        <v>2</v>
      </c>
      <c r="H46" s="20">
        <v>2</v>
      </c>
      <c r="I46" s="20">
        <v>2</v>
      </c>
      <c r="J46" s="20">
        <v>0</v>
      </c>
      <c r="K46" s="20">
        <v>0</v>
      </c>
      <c r="L46" s="20">
        <v>0</v>
      </c>
      <c r="M46" s="20">
        <v>3</v>
      </c>
      <c r="N46" s="20">
        <v>0</v>
      </c>
      <c r="O46" s="20">
        <v>42</v>
      </c>
      <c r="P46" s="20">
        <v>59</v>
      </c>
      <c r="Q46" s="20">
        <v>0</v>
      </c>
      <c r="R46" s="20">
        <f t="shared" si="1"/>
        <v>110</v>
      </c>
    </row>
    <row r="47" spans="1:18" ht="12.75">
      <c r="A47" s="105">
        <v>17</v>
      </c>
      <c r="B47" s="106" t="s">
        <v>130</v>
      </c>
      <c r="C47" s="116">
        <v>231585</v>
      </c>
      <c r="D47" s="106" t="s">
        <v>375</v>
      </c>
      <c r="E47" s="106" t="s">
        <v>376</v>
      </c>
      <c r="F47" s="19">
        <v>342</v>
      </c>
      <c r="G47" s="20">
        <v>150</v>
      </c>
      <c r="H47" s="20">
        <v>22</v>
      </c>
      <c r="I47" s="20">
        <v>38</v>
      </c>
      <c r="J47" s="20">
        <v>106</v>
      </c>
      <c r="K47" s="20">
        <v>291</v>
      </c>
      <c r="L47" s="20">
        <v>267</v>
      </c>
      <c r="M47" s="20">
        <v>44</v>
      </c>
      <c r="N47" s="20">
        <v>353</v>
      </c>
      <c r="O47" s="20">
        <v>172</v>
      </c>
      <c r="P47" s="20">
        <v>248</v>
      </c>
      <c r="Q47" s="20">
        <v>44</v>
      </c>
      <c r="R47" s="20">
        <f t="shared" si="1"/>
        <v>2077</v>
      </c>
    </row>
    <row r="48" spans="1:18" ht="12.75">
      <c r="A48" s="101">
        <v>18</v>
      </c>
      <c r="B48" s="49" t="s">
        <v>133</v>
      </c>
      <c r="C48" s="115">
        <v>231579</v>
      </c>
      <c r="D48" s="49" t="s">
        <v>377</v>
      </c>
      <c r="E48" s="49" t="s">
        <v>378</v>
      </c>
      <c r="F48" s="19">
        <v>429</v>
      </c>
      <c r="G48" s="20">
        <v>749</v>
      </c>
      <c r="H48" s="20">
        <v>530</v>
      </c>
      <c r="I48" s="20">
        <v>264</v>
      </c>
      <c r="J48" s="20">
        <v>47</v>
      </c>
      <c r="K48" s="20">
        <v>89</v>
      </c>
      <c r="L48" s="20">
        <v>21</v>
      </c>
      <c r="M48" s="20">
        <v>151</v>
      </c>
      <c r="N48" s="20">
        <v>2287</v>
      </c>
      <c r="O48" s="20">
        <v>311</v>
      </c>
      <c r="P48" s="20">
        <v>995</v>
      </c>
      <c r="Q48" s="20">
        <v>53</v>
      </c>
      <c r="R48" s="20">
        <f t="shared" si="1"/>
        <v>5926</v>
      </c>
    </row>
    <row r="49" spans="1:18" ht="12.75">
      <c r="A49" s="101">
        <v>19</v>
      </c>
      <c r="B49" s="49" t="s">
        <v>136</v>
      </c>
      <c r="C49" s="115">
        <v>231600</v>
      </c>
      <c r="D49" s="49" t="s">
        <v>379</v>
      </c>
      <c r="E49" s="49" t="s">
        <v>380</v>
      </c>
      <c r="F49" s="19">
        <v>12</v>
      </c>
      <c r="G49" s="20">
        <v>136</v>
      </c>
      <c r="H49" s="20">
        <v>105</v>
      </c>
      <c r="I49" s="20">
        <v>45</v>
      </c>
      <c r="J49" s="20">
        <v>106</v>
      </c>
      <c r="K49" s="20">
        <v>65</v>
      </c>
      <c r="L49" s="20">
        <v>28</v>
      </c>
      <c r="M49" s="20">
        <v>33</v>
      </c>
      <c r="N49" s="20">
        <v>3</v>
      </c>
      <c r="O49" s="20">
        <v>499</v>
      </c>
      <c r="P49" s="20">
        <v>32</v>
      </c>
      <c r="Q49" s="20">
        <v>3</v>
      </c>
      <c r="R49" s="20">
        <f t="shared" si="1"/>
        <v>1067</v>
      </c>
    </row>
    <row r="50" spans="1:18" ht="12.75">
      <c r="A50" s="101">
        <v>20</v>
      </c>
      <c r="B50" s="49" t="s">
        <v>139</v>
      </c>
      <c r="C50" s="115">
        <v>231581</v>
      </c>
      <c r="D50" s="49" t="s">
        <v>381</v>
      </c>
      <c r="E50" s="49" t="s">
        <v>382</v>
      </c>
      <c r="F50" s="19">
        <v>5</v>
      </c>
      <c r="G50" s="20">
        <v>325</v>
      </c>
      <c r="H50" s="20">
        <v>1</v>
      </c>
      <c r="I50" s="20">
        <v>0</v>
      </c>
      <c r="J50" s="20">
        <v>16</v>
      </c>
      <c r="K50" s="20">
        <v>18</v>
      </c>
      <c r="L50" s="20">
        <v>0</v>
      </c>
      <c r="M50" s="20">
        <v>2</v>
      </c>
      <c r="N50" s="20">
        <v>18</v>
      </c>
      <c r="O50" s="20">
        <v>48</v>
      </c>
      <c r="P50" s="20">
        <v>23</v>
      </c>
      <c r="Q50" s="20">
        <v>2</v>
      </c>
      <c r="R50" s="20">
        <f t="shared" si="1"/>
        <v>458</v>
      </c>
    </row>
    <row r="51" spans="1:18" ht="12.75">
      <c r="A51" s="101">
        <v>21</v>
      </c>
      <c r="B51" s="49" t="s">
        <v>142</v>
      </c>
      <c r="C51" s="115">
        <v>214665</v>
      </c>
      <c r="D51" s="49" t="s">
        <v>383</v>
      </c>
      <c r="E51" s="49" t="s">
        <v>384</v>
      </c>
      <c r="F51" s="19">
        <v>3</v>
      </c>
      <c r="G51" s="20">
        <v>151</v>
      </c>
      <c r="H51" s="20">
        <v>862</v>
      </c>
      <c r="I51" s="20">
        <v>197</v>
      </c>
      <c r="J51" s="20">
        <v>8</v>
      </c>
      <c r="K51" s="20">
        <v>217</v>
      </c>
      <c r="L51" s="20">
        <v>188</v>
      </c>
      <c r="M51" s="20">
        <v>2</v>
      </c>
      <c r="N51" s="20">
        <v>8</v>
      </c>
      <c r="O51" s="20">
        <v>946</v>
      </c>
      <c r="P51" s="20">
        <v>482</v>
      </c>
      <c r="Q51" s="20">
        <v>27</v>
      </c>
      <c r="R51" s="20">
        <f t="shared" si="1"/>
        <v>3091</v>
      </c>
    </row>
    <row r="52" spans="1:18" ht="12.75">
      <c r="A52" s="101">
        <v>22</v>
      </c>
      <c r="B52" s="49" t="s">
        <v>145</v>
      </c>
      <c r="C52" s="115">
        <v>231607</v>
      </c>
      <c r="D52" s="49" t="s">
        <v>385</v>
      </c>
      <c r="E52" s="49" t="s">
        <v>386</v>
      </c>
      <c r="F52" s="19">
        <v>0</v>
      </c>
      <c r="G52" s="20">
        <v>0</v>
      </c>
      <c r="H52" s="20">
        <v>6</v>
      </c>
      <c r="I52" s="20">
        <v>2</v>
      </c>
      <c r="J52" s="20">
        <v>0</v>
      </c>
      <c r="K52" s="20">
        <v>2</v>
      </c>
      <c r="L52" s="20">
        <v>3</v>
      </c>
      <c r="M52" s="20">
        <v>4</v>
      </c>
      <c r="N52" s="20">
        <v>3</v>
      </c>
      <c r="O52" s="20">
        <v>4</v>
      </c>
      <c r="P52" s="20">
        <v>0</v>
      </c>
      <c r="Q52" s="20">
        <v>0</v>
      </c>
      <c r="R52" s="20">
        <f t="shared" si="1"/>
        <v>24</v>
      </c>
    </row>
    <row r="53" spans="1:18" ht="12.75">
      <c r="A53" s="101">
        <v>23</v>
      </c>
      <c r="B53" s="49" t="s">
        <v>148</v>
      </c>
      <c r="C53" s="115">
        <v>231595</v>
      </c>
      <c r="D53" s="49" t="s">
        <v>387</v>
      </c>
      <c r="E53" s="49" t="s">
        <v>388</v>
      </c>
      <c r="F53" s="19">
        <v>8</v>
      </c>
      <c r="G53" s="20">
        <v>19</v>
      </c>
      <c r="H53" s="20">
        <v>0</v>
      </c>
      <c r="I53" s="20">
        <v>0</v>
      </c>
      <c r="J53" s="20">
        <v>4</v>
      </c>
      <c r="K53" s="20">
        <v>0</v>
      </c>
      <c r="L53" s="20">
        <v>0</v>
      </c>
      <c r="M53" s="20">
        <v>1</v>
      </c>
      <c r="N53" s="20">
        <v>5</v>
      </c>
      <c r="O53" s="20">
        <v>0</v>
      </c>
      <c r="P53" s="20">
        <v>1</v>
      </c>
      <c r="Q53" s="20">
        <v>2</v>
      </c>
      <c r="R53" s="20">
        <f t="shared" si="1"/>
        <v>40</v>
      </c>
    </row>
    <row r="54" spans="1:18" ht="12.75">
      <c r="A54" s="101">
        <v>24</v>
      </c>
      <c r="B54" s="49" t="s">
        <v>151</v>
      </c>
      <c r="C54" s="115">
        <v>231601</v>
      </c>
      <c r="D54" s="49" t="s">
        <v>389</v>
      </c>
      <c r="E54" s="49" t="s">
        <v>390</v>
      </c>
      <c r="F54" s="19">
        <v>35</v>
      </c>
      <c r="G54" s="20">
        <v>86</v>
      </c>
      <c r="H54" s="20">
        <v>275</v>
      </c>
      <c r="I54" s="20">
        <v>189</v>
      </c>
      <c r="J54" s="20">
        <v>79</v>
      </c>
      <c r="K54" s="20">
        <v>58</v>
      </c>
      <c r="L54" s="20">
        <v>0</v>
      </c>
      <c r="M54" s="20">
        <v>3</v>
      </c>
      <c r="N54" s="20">
        <v>0</v>
      </c>
      <c r="O54" s="20">
        <v>25</v>
      </c>
      <c r="P54" s="20">
        <v>28</v>
      </c>
      <c r="Q54" s="20">
        <v>13</v>
      </c>
      <c r="R54" s="20">
        <f t="shared" si="1"/>
        <v>791</v>
      </c>
    </row>
    <row r="55" spans="1:18" ht="12.75">
      <c r="A55" s="101">
        <v>25</v>
      </c>
      <c r="B55" s="49" t="s">
        <v>154</v>
      </c>
      <c r="C55" s="115">
        <v>231580</v>
      </c>
      <c r="D55" s="49" t="s">
        <v>391</v>
      </c>
      <c r="E55" s="49" t="s">
        <v>392</v>
      </c>
      <c r="F55" s="19">
        <v>144</v>
      </c>
      <c r="G55" s="20">
        <v>461</v>
      </c>
      <c r="H55" s="20">
        <v>1703</v>
      </c>
      <c r="I55" s="20">
        <v>140</v>
      </c>
      <c r="J55" s="20">
        <v>24</v>
      </c>
      <c r="K55" s="20">
        <v>2</v>
      </c>
      <c r="L55" s="20">
        <v>15</v>
      </c>
      <c r="M55" s="20">
        <v>3</v>
      </c>
      <c r="N55" s="20">
        <v>36</v>
      </c>
      <c r="O55" s="20">
        <v>1063</v>
      </c>
      <c r="P55" s="20">
        <v>650</v>
      </c>
      <c r="Q55" s="20">
        <v>165</v>
      </c>
      <c r="R55" s="20">
        <f t="shared" si="1"/>
        <v>4406</v>
      </c>
    </row>
    <row r="56" spans="1:18" ht="12.75">
      <c r="A56" s="101">
        <v>26</v>
      </c>
      <c r="B56" s="49" t="s">
        <v>157</v>
      </c>
      <c r="C56" s="115">
        <v>219207</v>
      </c>
      <c r="D56" s="49" t="s">
        <v>393</v>
      </c>
      <c r="E56" s="49" t="s">
        <v>394</v>
      </c>
      <c r="F56" s="19">
        <v>153</v>
      </c>
      <c r="G56" s="20">
        <v>47</v>
      </c>
      <c r="H56" s="20">
        <v>29</v>
      </c>
      <c r="I56" s="20">
        <v>0</v>
      </c>
      <c r="J56" s="20">
        <v>1</v>
      </c>
      <c r="K56" s="20">
        <v>0</v>
      </c>
      <c r="L56" s="20">
        <v>0</v>
      </c>
      <c r="M56" s="20">
        <v>52</v>
      </c>
      <c r="N56" s="20">
        <v>170</v>
      </c>
      <c r="O56" s="20">
        <v>30</v>
      </c>
      <c r="P56" s="20">
        <v>84</v>
      </c>
      <c r="Q56" s="20">
        <v>52</v>
      </c>
      <c r="R56" s="20">
        <f t="shared" si="1"/>
        <v>618</v>
      </c>
    </row>
    <row r="57" spans="1:18" ht="12.75">
      <c r="A57" s="101">
        <v>27</v>
      </c>
      <c r="B57" s="49" t="s">
        <v>160</v>
      </c>
      <c r="C57" s="117">
        <v>25182</v>
      </c>
      <c r="D57" s="49" t="s">
        <v>395</v>
      </c>
      <c r="E57" s="49" t="s">
        <v>396</v>
      </c>
      <c r="F57" s="19">
        <v>9</v>
      </c>
      <c r="G57" s="20">
        <v>2</v>
      </c>
      <c r="H57" s="20">
        <v>0</v>
      </c>
      <c r="I57" s="20">
        <v>0</v>
      </c>
      <c r="J57" s="20">
        <v>127</v>
      </c>
      <c r="K57" s="20">
        <v>86</v>
      </c>
      <c r="L57" s="20">
        <v>2</v>
      </c>
      <c r="M57" s="20">
        <v>0</v>
      </c>
      <c r="N57" s="20">
        <v>32</v>
      </c>
      <c r="O57" s="20">
        <v>7</v>
      </c>
      <c r="P57" s="20">
        <v>12</v>
      </c>
      <c r="Q57" s="20">
        <v>0</v>
      </c>
      <c r="R57" s="20">
        <f t="shared" si="1"/>
        <v>277</v>
      </c>
    </row>
    <row r="58" spans="1:18" ht="12.75">
      <c r="A58" s="101">
        <v>28</v>
      </c>
      <c r="B58" s="49" t="s">
        <v>163</v>
      </c>
      <c r="C58" s="115">
        <v>231590</v>
      </c>
      <c r="D58" s="49" t="s">
        <v>397</v>
      </c>
      <c r="E58" s="49" t="s">
        <v>398</v>
      </c>
      <c r="F58" s="19">
        <v>18</v>
      </c>
      <c r="G58" s="20">
        <v>8</v>
      </c>
      <c r="H58" s="20">
        <v>27</v>
      </c>
      <c r="I58" s="20">
        <v>1</v>
      </c>
      <c r="J58" s="20">
        <v>27</v>
      </c>
      <c r="K58" s="20">
        <v>6</v>
      </c>
      <c r="L58" s="20">
        <v>7</v>
      </c>
      <c r="M58" s="20">
        <v>2</v>
      </c>
      <c r="N58" s="20">
        <v>10</v>
      </c>
      <c r="O58" s="20">
        <v>4618</v>
      </c>
      <c r="P58" s="20">
        <v>87</v>
      </c>
      <c r="Q58" s="20">
        <v>1372</v>
      </c>
      <c r="R58" s="20">
        <f t="shared" si="1"/>
        <v>6183</v>
      </c>
    </row>
    <row r="59" spans="1:18" ht="12.75">
      <c r="A59" s="101">
        <v>29</v>
      </c>
      <c r="B59" s="49" t="s">
        <v>166</v>
      </c>
      <c r="C59" s="115">
        <v>219204</v>
      </c>
      <c r="D59" s="49" t="s">
        <v>399</v>
      </c>
      <c r="E59" s="49" t="s">
        <v>400</v>
      </c>
      <c r="F59" s="19">
        <v>0</v>
      </c>
      <c r="G59" s="20">
        <v>3</v>
      </c>
      <c r="H59" s="20">
        <v>0</v>
      </c>
      <c r="I59" s="20">
        <v>55</v>
      </c>
      <c r="J59" s="20">
        <v>16</v>
      </c>
      <c r="K59" s="20">
        <v>309</v>
      </c>
      <c r="L59" s="20">
        <v>107</v>
      </c>
      <c r="M59" s="20">
        <v>60</v>
      </c>
      <c r="N59" s="20">
        <v>267</v>
      </c>
      <c r="O59" s="20">
        <v>76</v>
      </c>
      <c r="P59" s="20">
        <v>21</v>
      </c>
      <c r="Q59" s="20">
        <v>81</v>
      </c>
      <c r="R59" s="20">
        <f t="shared" si="1"/>
        <v>995</v>
      </c>
    </row>
    <row r="60" spans="1:18" ht="12.75">
      <c r="A60" s="101">
        <v>30</v>
      </c>
      <c r="B60" s="49" t="s">
        <v>169</v>
      </c>
      <c r="C60" s="115">
        <v>231591</v>
      </c>
      <c r="D60" s="49" t="s">
        <v>401</v>
      </c>
      <c r="E60" s="49" t="s">
        <v>402</v>
      </c>
      <c r="F60" s="19">
        <v>0</v>
      </c>
      <c r="G60" s="20">
        <v>2</v>
      </c>
      <c r="H60" s="20">
        <v>37</v>
      </c>
      <c r="I60" s="20">
        <v>5</v>
      </c>
      <c r="J60" s="20">
        <v>2</v>
      </c>
      <c r="K60" s="20">
        <v>0</v>
      </c>
      <c r="L60" s="20">
        <v>0</v>
      </c>
      <c r="M60" s="20">
        <v>49</v>
      </c>
      <c r="N60" s="20">
        <v>0</v>
      </c>
      <c r="O60" s="20">
        <v>2</v>
      </c>
      <c r="P60" s="20">
        <v>3</v>
      </c>
      <c r="Q60" s="20">
        <v>4</v>
      </c>
      <c r="R60" s="20">
        <f t="shared" si="1"/>
        <v>104</v>
      </c>
    </row>
    <row r="61" spans="1:18" ht="12.75">
      <c r="A61" s="101">
        <v>31</v>
      </c>
      <c r="B61" s="49" t="s">
        <v>172</v>
      </c>
      <c r="C61" s="115">
        <v>231603</v>
      </c>
      <c r="D61" s="49" t="s">
        <v>403</v>
      </c>
      <c r="E61" s="49" t="s">
        <v>404</v>
      </c>
      <c r="F61" s="19">
        <v>0</v>
      </c>
      <c r="G61" s="20">
        <v>10</v>
      </c>
      <c r="H61" s="20">
        <v>281</v>
      </c>
      <c r="I61" s="20">
        <v>74</v>
      </c>
      <c r="J61" s="20">
        <v>5</v>
      </c>
      <c r="K61" s="20">
        <v>24</v>
      </c>
      <c r="L61" s="20">
        <v>26</v>
      </c>
      <c r="M61" s="20">
        <v>12</v>
      </c>
      <c r="N61" s="20">
        <v>4</v>
      </c>
      <c r="O61" s="20">
        <v>648</v>
      </c>
      <c r="P61" s="20">
        <v>24</v>
      </c>
      <c r="Q61" s="20">
        <v>9</v>
      </c>
      <c r="R61" s="20">
        <f t="shared" si="1"/>
        <v>1117</v>
      </c>
    </row>
    <row r="62" spans="1:18" ht="12.75">
      <c r="A62" s="101">
        <v>32</v>
      </c>
      <c r="B62" s="49" t="s">
        <v>175</v>
      </c>
      <c r="C62" s="115">
        <v>220165</v>
      </c>
      <c r="D62" s="49" t="s">
        <v>405</v>
      </c>
      <c r="E62" s="49" t="s">
        <v>406</v>
      </c>
      <c r="F62" s="118">
        <v>126</v>
      </c>
      <c r="G62" s="119">
        <v>36</v>
      </c>
      <c r="H62" s="20">
        <v>174</v>
      </c>
      <c r="I62" s="20">
        <v>152</v>
      </c>
      <c r="J62" s="20">
        <v>214</v>
      </c>
      <c r="K62" s="20">
        <v>91</v>
      </c>
      <c r="L62" s="20">
        <v>202</v>
      </c>
      <c r="M62" s="20">
        <v>682</v>
      </c>
      <c r="N62" s="20">
        <v>196</v>
      </c>
      <c r="O62" s="20">
        <v>769</v>
      </c>
      <c r="P62" s="20">
        <v>1123</v>
      </c>
      <c r="Q62" s="20">
        <v>111</v>
      </c>
      <c r="R62" s="20">
        <f t="shared" si="1"/>
        <v>3876</v>
      </c>
    </row>
    <row r="63" spans="1:18" ht="12.75">
      <c r="A63" s="101">
        <v>33</v>
      </c>
      <c r="B63" s="49" t="s">
        <v>178</v>
      </c>
      <c r="C63" s="115">
        <v>231608</v>
      </c>
      <c r="D63" s="49" t="s">
        <v>407</v>
      </c>
      <c r="E63" s="49" t="s">
        <v>408</v>
      </c>
      <c r="F63" s="19">
        <v>200</v>
      </c>
      <c r="G63" s="19">
        <v>661</v>
      </c>
      <c r="H63" s="20">
        <v>66</v>
      </c>
      <c r="I63" s="20">
        <v>255</v>
      </c>
      <c r="J63" s="20">
        <v>84</v>
      </c>
      <c r="K63" s="20">
        <v>22</v>
      </c>
      <c r="L63" s="20">
        <v>211</v>
      </c>
      <c r="M63" s="20">
        <v>235</v>
      </c>
      <c r="N63" s="20">
        <v>89</v>
      </c>
      <c r="O63" s="20">
        <v>171</v>
      </c>
      <c r="P63" s="20">
        <v>153</v>
      </c>
      <c r="Q63" s="20">
        <v>373</v>
      </c>
      <c r="R63" s="20">
        <f t="shared" si="1"/>
        <v>2520</v>
      </c>
    </row>
    <row r="64" spans="1:18" ht="12.75">
      <c r="A64" s="101">
        <v>34</v>
      </c>
      <c r="B64" s="49" t="s">
        <v>181</v>
      </c>
      <c r="C64" s="115">
        <v>222632</v>
      </c>
      <c r="D64" s="49" t="s">
        <v>409</v>
      </c>
      <c r="E64" s="49" t="s">
        <v>410</v>
      </c>
      <c r="F64" s="120">
        <v>370</v>
      </c>
      <c r="G64" s="121">
        <v>19</v>
      </c>
      <c r="H64" s="20">
        <v>53</v>
      </c>
      <c r="I64" s="20">
        <v>5</v>
      </c>
      <c r="J64" s="20">
        <v>0</v>
      </c>
      <c r="K64" s="20">
        <v>238</v>
      </c>
      <c r="L64" s="20">
        <v>64</v>
      </c>
      <c r="M64" s="20">
        <v>9</v>
      </c>
      <c r="N64" s="20">
        <v>493</v>
      </c>
      <c r="O64" s="20">
        <v>19</v>
      </c>
      <c r="P64" s="20">
        <v>95</v>
      </c>
      <c r="Q64" s="20">
        <v>0</v>
      </c>
      <c r="R64" s="20">
        <f t="shared" si="1"/>
        <v>1365</v>
      </c>
    </row>
    <row r="65" spans="1:18" ht="12.75">
      <c r="A65" s="101">
        <v>35</v>
      </c>
      <c r="B65" s="49" t="s">
        <v>184</v>
      </c>
      <c r="C65" s="115">
        <v>231587</v>
      </c>
      <c r="D65" s="49" t="s">
        <v>411</v>
      </c>
      <c r="E65" s="49" t="s">
        <v>412</v>
      </c>
      <c r="F65" s="19">
        <v>0</v>
      </c>
      <c r="G65" s="20">
        <v>14</v>
      </c>
      <c r="H65" s="20">
        <v>0</v>
      </c>
      <c r="I65" s="20">
        <v>78</v>
      </c>
      <c r="J65" s="20">
        <v>199</v>
      </c>
      <c r="K65" s="20">
        <v>0</v>
      </c>
      <c r="L65" s="20">
        <v>129</v>
      </c>
      <c r="M65" s="20">
        <v>4</v>
      </c>
      <c r="N65" s="20">
        <v>11</v>
      </c>
      <c r="O65" s="20">
        <v>28</v>
      </c>
      <c r="P65" s="20">
        <v>6</v>
      </c>
      <c r="Q65" s="20">
        <v>1</v>
      </c>
      <c r="R65" s="20">
        <f t="shared" si="1"/>
        <v>470</v>
      </c>
    </row>
    <row r="66" spans="1:18" ht="12.75">
      <c r="A66" s="101">
        <v>36</v>
      </c>
      <c r="B66" s="49" t="s">
        <v>187</v>
      </c>
      <c r="C66" s="115">
        <v>231594</v>
      </c>
      <c r="D66" s="49" t="s">
        <v>413</v>
      </c>
      <c r="E66" s="49" t="s">
        <v>414</v>
      </c>
      <c r="F66" s="19">
        <v>1</v>
      </c>
      <c r="G66" s="20">
        <v>20</v>
      </c>
      <c r="H66" s="20">
        <v>0</v>
      </c>
      <c r="I66" s="20">
        <v>1</v>
      </c>
      <c r="J66" s="20">
        <v>33</v>
      </c>
      <c r="K66" s="20">
        <v>13</v>
      </c>
      <c r="L66" s="20">
        <v>27</v>
      </c>
      <c r="M66" s="20">
        <v>14</v>
      </c>
      <c r="N66" s="20">
        <v>623</v>
      </c>
      <c r="O66" s="20">
        <v>106</v>
      </c>
      <c r="P66" s="20">
        <v>3</v>
      </c>
      <c r="Q66" s="20">
        <v>0</v>
      </c>
      <c r="R66" s="20">
        <f t="shared" si="1"/>
        <v>841</v>
      </c>
    </row>
    <row r="67" spans="1:18" ht="12.75">
      <c r="A67" s="101">
        <v>37</v>
      </c>
      <c r="B67" s="49" t="s">
        <v>190</v>
      </c>
      <c r="C67" s="115">
        <v>231588</v>
      </c>
      <c r="D67" s="49" t="s">
        <v>415</v>
      </c>
      <c r="E67" s="49" t="s">
        <v>416</v>
      </c>
      <c r="F67" s="19">
        <v>68</v>
      </c>
      <c r="G67" s="20">
        <v>356</v>
      </c>
      <c r="H67" s="20">
        <v>2</v>
      </c>
      <c r="I67" s="20">
        <v>43</v>
      </c>
      <c r="J67" s="20">
        <v>0</v>
      </c>
      <c r="K67" s="20">
        <v>1</v>
      </c>
      <c r="L67" s="20">
        <v>3</v>
      </c>
      <c r="M67" s="20">
        <v>142</v>
      </c>
      <c r="N67" s="20">
        <v>70</v>
      </c>
      <c r="O67" s="20">
        <v>23</v>
      </c>
      <c r="P67" s="20">
        <v>87</v>
      </c>
      <c r="Q67" s="20">
        <v>51</v>
      </c>
      <c r="R67" s="20">
        <f t="shared" si="1"/>
        <v>846</v>
      </c>
    </row>
    <row r="68" spans="1:18" ht="12.75">
      <c r="A68" s="101">
        <v>38</v>
      </c>
      <c r="B68" s="49" t="s">
        <v>193</v>
      </c>
      <c r="C68" s="115">
        <v>231584</v>
      </c>
      <c r="D68" s="49" t="s">
        <v>417</v>
      </c>
      <c r="E68" s="49" t="s">
        <v>418</v>
      </c>
      <c r="F68" s="19">
        <v>81</v>
      </c>
      <c r="G68" s="20">
        <v>7</v>
      </c>
      <c r="H68" s="20">
        <v>12</v>
      </c>
      <c r="I68" s="20">
        <v>50</v>
      </c>
      <c r="J68" s="20">
        <v>175</v>
      </c>
      <c r="K68" s="20">
        <v>12</v>
      </c>
      <c r="L68" s="20">
        <v>109</v>
      </c>
      <c r="M68" s="20">
        <v>11</v>
      </c>
      <c r="N68" s="20">
        <v>105</v>
      </c>
      <c r="O68" s="20">
        <v>62</v>
      </c>
      <c r="P68" s="20">
        <v>773</v>
      </c>
      <c r="Q68" s="20">
        <v>10</v>
      </c>
      <c r="R68" s="20">
        <f t="shared" si="1"/>
        <v>1407</v>
      </c>
    </row>
    <row r="69" spans="1:18" ht="12.75">
      <c r="A69" s="101">
        <v>39</v>
      </c>
      <c r="B69" s="49" t="s">
        <v>196</v>
      </c>
      <c r="C69" s="115">
        <v>231578</v>
      </c>
      <c r="D69" s="49" t="s">
        <v>419</v>
      </c>
      <c r="E69" s="49" t="s">
        <v>420</v>
      </c>
      <c r="F69" s="19">
        <v>20</v>
      </c>
      <c r="G69" s="20">
        <v>583</v>
      </c>
      <c r="H69" s="20">
        <v>0</v>
      </c>
      <c r="I69" s="20">
        <v>26</v>
      </c>
      <c r="J69" s="20">
        <v>3</v>
      </c>
      <c r="K69" s="20">
        <v>41</v>
      </c>
      <c r="L69" s="20">
        <v>0</v>
      </c>
      <c r="M69" s="20">
        <v>0</v>
      </c>
      <c r="N69" s="20">
        <v>45</v>
      </c>
      <c r="O69" s="20">
        <v>68</v>
      </c>
      <c r="P69" s="20">
        <v>14</v>
      </c>
      <c r="Q69" s="20">
        <v>0</v>
      </c>
      <c r="R69" s="20">
        <f t="shared" si="1"/>
        <v>800</v>
      </c>
    </row>
    <row r="70" spans="1:18" ht="12.75">
      <c r="A70" s="101">
        <v>40</v>
      </c>
      <c r="B70" s="49" t="s">
        <v>199</v>
      </c>
      <c r="C70" s="115">
        <v>231596</v>
      </c>
      <c r="D70" s="49" t="s">
        <v>421</v>
      </c>
      <c r="E70" s="49" t="s">
        <v>422</v>
      </c>
      <c r="F70" s="19">
        <v>36</v>
      </c>
      <c r="G70" s="20">
        <v>59</v>
      </c>
      <c r="H70" s="20">
        <v>58</v>
      </c>
      <c r="I70" s="20">
        <v>14</v>
      </c>
      <c r="J70" s="20">
        <v>5</v>
      </c>
      <c r="K70" s="20">
        <v>9</v>
      </c>
      <c r="L70" s="20">
        <v>15</v>
      </c>
      <c r="M70" s="20">
        <v>12</v>
      </c>
      <c r="N70" s="20">
        <v>26</v>
      </c>
      <c r="O70" s="20">
        <v>22</v>
      </c>
      <c r="P70" s="20">
        <v>6</v>
      </c>
      <c r="Q70" s="20">
        <v>5</v>
      </c>
      <c r="R70" s="20">
        <f t="shared" si="1"/>
        <v>267</v>
      </c>
    </row>
    <row r="71" spans="1:18" ht="12.75">
      <c r="A71" s="122">
        <v>41</v>
      </c>
      <c r="B71" s="123" t="s">
        <v>202</v>
      </c>
      <c r="C71" s="124">
        <v>231602</v>
      </c>
      <c r="D71" s="123" t="s">
        <v>423</v>
      </c>
      <c r="E71" s="123" t="s">
        <v>424</v>
      </c>
      <c r="F71" s="31">
        <v>0</v>
      </c>
      <c r="G71" s="32">
        <v>0</v>
      </c>
      <c r="H71" s="32">
        <v>19</v>
      </c>
      <c r="I71" s="32">
        <v>80</v>
      </c>
      <c r="J71" s="32">
        <v>0</v>
      </c>
      <c r="K71" s="32">
        <v>6</v>
      </c>
      <c r="L71" s="32">
        <v>11</v>
      </c>
      <c r="M71" s="32">
        <v>18</v>
      </c>
      <c r="N71" s="32">
        <v>9</v>
      </c>
      <c r="O71" s="32">
        <v>31</v>
      </c>
      <c r="P71" s="32">
        <v>6</v>
      </c>
      <c r="Q71" s="32">
        <v>0</v>
      </c>
      <c r="R71" s="32">
        <f t="shared" si="1"/>
        <v>180</v>
      </c>
    </row>
    <row r="72" spans="1:18" ht="12.75">
      <c r="A72" s="111"/>
      <c r="B72" s="125"/>
      <c r="C72" s="126"/>
      <c r="D72" s="111"/>
      <c r="E72" s="111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1:18" ht="12.75">
      <c r="A73" s="62" t="s">
        <v>205</v>
      </c>
      <c r="B73" s="62"/>
      <c r="C73" s="62"/>
      <c r="D73" s="62"/>
      <c r="E73" s="62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1:18" ht="12.75">
      <c r="A74" s="127">
        <v>1</v>
      </c>
      <c r="B74" s="128" t="s">
        <v>206</v>
      </c>
      <c r="C74" s="114">
        <v>231610</v>
      </c>
      <c r="D74" s="102" t="s">
        <v>425</v>
      </c>
      <c r="E74" s="102" t="s">
        <v>426</v>
      </c>
      <c r="F74" s="12">
        <v>808</v>
      </c>
      <c r="G74" s="13">
        <v>123</v>
      </c>
      <c r="H74" s="13">
        <v>21</v>
      </c>
      <c r="I74" s="13">
        <v>10</v>
      </c>
      <c r="J74" s="13">
        <v>0</v>
      </c>
      <c r="K74" s="13">
        <v>6</v>
      </c>
      <c r="L74" s="13">
        <v>7</v>
      </c>
      <c r="M74" s="13">
        <v>202</v>
      </c>
      <c r="N74" s="13">
        <v>437</v>
      </c>
      <c r="O74" s="13">
        <v>208</v>
      </c>
      <c r="P74" s="13">
        <v>511</v>
      </c>
      <c r="Q74" s="13">
        <v>54</v>
      </c>
      <c r="R74" s="13">
        <f aca="true" t="shared" si="2" ref="R74:R82">SUM(F74:Q74)</f>
        <v>2387</v>
      </c>
    </row>
    <row r="75" spans="1:18" ht="12.75">
      <c r="A75" s="129">
        <v>2</v>
      </c>
      <c r="B75" s="130" t="s">
        <v>209</v>
      </c>
      <c r="C75" s="115">
        <v>231611</v>
      </c>
      <c r="D75" s="49" t="s">
        <v>427</v>
      </c>
      <c r="E75" s="49" t="s">
        <v>428</v>
      </c>
      <c r="F75" s="19">
        <v>94</v>
      </c>
      <c r="G75" s="20">
        <v>291</v>
      </c>
      <c r="H75" s="20">
        <v>723</v>
      </c>
      <c r="I75" s="20">
        <v>883</v>
      </c>
      <c r="J75" s="20">
        <v>88</v>
      </c>
      <c r="K75" s="20">
        <v>62</v>
      </c>
      <c r="L75" s="20">
        <v>82</v>
      </c>
      <c r="M75" s="20">
        <v>143</v>
      </c>
      <c r="N75" s="20">
        <v>57</v>
      </c>
      <c r="O75" s="20">
        <v>868</v>
      </c>
      <c r="P75" s="20">
        <v>2702</v>
      </c>
      <c r="Q75" s="20">
        <v>31</v>
      </c>
      <c r="R75" s="20">
        <f t="shared" si="2"/>
        <v>6024</v>
      </c>
    </row>
    <row r="76" spans="1:18" ht="12.75">
      <c r="A76" s="129">
        <v>3</v>
      </c>
      <c r="B76" s="130" t="s">
        <v>212</v>
      </c>
      <c r="C76" s="115">
        <v>231612</v>
      </c>
      <c r="D76" s="49" t="s">
        <v>429</v>
      </c>
      <c r="E76" s="49" t="s">
        <v>430</v>
      </c>
      <c r="F76" s="19">
        <v>18</v>
      </c>
      <c r="G76" s="20">
        <v>7</v>
      </c>
      <c r="H76" s="20">
        <v>12</v>
      </c>
      <c r="I76" s="20">
        <v>8</v>
      </c>
      <c r="J76" s="20">
        <v>20</v>
      </c>
      <c r="K76" s="20">
        <v>3</v>
      </c>
      <c r="L76" s="20">
        <v>45</v>
      </c>
      <c r="M76" s="20">
        <v>35</v>
      </c>
      <c r="N76" s="20">
        <v>25</v>
      </c>
      <c r="O76" s="20">
        <v>6</v>
      </c>
      <c r="P76" s="20">
        <v>41</v>
      </c>
      <c r="Q76" s="20">
        <v>57</v>
      </c>
      <c r="R76" s="20">
        <f t="shared" si="2"/>
        <v>277</v>
      </c>
    </row>
    <row r="77" spans="1:18" ht="14.25" customHeight="1">
      <c r="A77" s="129">
        <v>4</v>
      </c>
      <c r="B77" s="130" t="s">
        <v>215</v>
      </c>
      <c r="C77" s="115">
        <v>231613</v>
      </c>
      <c r="D77" s="49" t="s">
        <v>431</v>
      </c>
      <c r="E77" s="49" t="s">
        <v>432</v>
      </c>
      <c r="F77" s="19">
        <v>99</v>
      </c>
      <c r="G77" s="20">
        <v>174</v>
      </c>
      <c r="H77" s="20">
        <v>299</v>
      </c>
      <c r="I77" s="20">
        <v>3</v>
      </c>
      <c r="J77" s="20">
        <v>5</v>
      </c>
      <c r="K77" s="20">
        <v>15</v>
      </c>
      <c r="L77" s="20">
        <v>0</v>
      </c>
      <c r="M77" s="20">
        <v>36</v>
      </c>
      <c r="N77" s="20">
        <v>3851</v>
      </c>
      <c r="O77" s="20">
        <v>29</v>
      </c>
      <c r="P77" s="20">
        <v>222</v>
      </c>
      <c r="Q77" s="20">
        <v>0</v>
      </c>
      <c r="R77" s="20">
        <f t="shared" si="2"/>
        <v>4733</v>
      </c>
    </row>
    <row r="78" spans="1:18" ht="14.25" customHeight="1">
      <c r="A78" s="129">
        <v>5</v>
      </c>
      <c r="B78" s="130" t="s">
        <v>218</v>
      </c>
      <c r="C78" s="115">
        <v>231614</v>
      </c>
      <c r="D78" s="49" t="s">
        <v>433</v>
      </c>
      <c r="E78" s="49" t="s">
        <v>434</v>
      </c>
      <c r="F78" s="19">
        <v>0</v>
      </c>
      <c r="G78" s="20">
        <v>6</v>
      </c>
      <c r="H78" s="20">
        <v>3</v>
      </c>
      <c r="I78" s="20">
        <v>65</v>
      </c>
      <c r="J78" s="20">
        <v>5</v>
      </c>
      <c r="K78" s="20">
        <v>4</v>
      </c>
      <c r="L78" s="20">
        <v>4</v>
      </c>
      <c r="M78" s="20">
        <v>1</v>
      </c>
      <c r="N78" s="20">
        <v>0</v>
      </c>
      <c r="O78" s="20">
        <v>18</v>
      </c>
      <c r="P78" s="20">
        <v>4</v>
      </c>
      <c r="Q78" s="20">
        <v>10</v>
      </c>
      <c r="R78" s="20">
        <f t="shared" si="2"/>
        <v>120</v>
      </c>
    </row>
    <row r="79" spans="1:18" ht="12.75">
      <c r="A79" s="129">
        <v>6</v>
      </c>
      <c r="B79" s="130" t="s">
        <v>221</v>
      </c>
      <c r="C79" s="115">
        <v>231615</v>
      </c>
      <c r="D79" s="49" t="s">
        <v>435</v>
      </c>
      <c r="E79" s="49" t="s">
        <v>436</v>
      </c>
      <c r="F79" s="19">
        <v>5</v>
      </c>
      <c r="G79" s="20">
        <v>34</v>
      </c>
      <c r="H79" s="20">
        <v>31</v>
      </c>
      <c r="I79" s="20">
        <v>21</v>
      </c>
      <c r="J79" s="20">
        <v>14</v>
      </c>
      <c r="K79" s="20">
        <v>5</v>
      </c>
      <c r="L79" s="20">
        <v>3910</v>
      </c>
      <c r="M79" s="20">
        <v>228</v>
      </c>
      <c r="N79" s="20">
        <v>74</v>
      </c>
      <c r="O79" s="20">
        <v>66</v>
      </c>
      <c r="P79" s="20">
        <v>24</v>
      </c>
      <c r="Q79" s="20">
        <v>50</v>
      </c>
      <c r="R79" s="20">
        <f t="shared" si="2"/>
        <v>4462</v>
      </c>
    </row>
    <row r="80" spans="1:18" ht="25.5">
      <c r="A80" s="129">
        <v>7</v>
      </c>
      <c r="B80" s="130" t="s">
        <v>224</v>
      </c>
      <c r="C80" s="115">
        <v>231616</v>
      </c>
      <c r="D80" s="49" t="s">
        <v>437</v>
      </c>
      <c r="E80" s="49" t="s">
        <v>438</v>
      </c>
      <c r="F80" s="19">
        <v>0</v>
      </c>
      <c r="G80" s="20">
        <v>0</v>
      </c>
      <c r="H80" s="20">
        <v>25</v>
      </c>
      <c r="I80" s="20">
        <v>8</v>
      </c>
      <c r="J80" s="20">
        <v>0</v>
      </c>
      <c r="K80" s="20">
        <v>1</v>
      </c>
      <c r="L80" s="20">
        <v>4</v>
      </c>
      <c r="M80" s="20">
        <v>2</v>
      </c>
      <c r="N80" s="20">
        <v>170</v>
      </c>
      <c r="O80" s="20">
        <v>0</v>
      </c>
      <c r="P80" s="20">
        <v>30</v>
      </c>
      <c r="Q80" s="20">
        <v>26</v>
      </c>
      <c r="R80" s="20">
        <f t="shared" si="2"/>
        <v>266</v>
      </c>
    </row>
    <row r="81" spans="1:18" ht="12.75">
      <c r="A81" s="129">
        <v>8</v>
      </c>
      <c r="B81" s="130" t="s">
        <v>227</v>
      </c>
      <c r="C81" s="115">
        <v>231617</v>
      </c>
      <c r="D81" s="49" t="s">
        <v>439</v>
      </c>
      <c r="E81" s="49" t="s">
        <v>440</v>
      </c>
      <c r="F81" s="19">
        <v>10</v>
      </c>
      <c r="G81" s="20">
        <v>101</v>
      </c>
      <c r="H81" s="20">
        <v>1013</v>
      </c>
      <c r="I81" s="20">
        <v>66</v>
      </c>
      <c r="J81" s="20">
        <v>91</v>
      </c>
      <c r="K81" s="20">
        <v>0</v>
      </c>
      <c r="L81" s="20">
        <v>0</v>
      </c>
      <c r="M81" s="20">
        <v>5</v>
      </c>
      <c r="N81" s="20">
        <v>12</v>
      </c>
      <c r="O81" s="20">
        <v>606</v>
      </c>
      <c r="P81" s="20">
        <v>936</v>
      </c>
      <c r="Q81" s="20">
        <v>10</v>
      </c>
      <c r="R81" s="20">
        <f t="shared" si="2"/>
        <v>2850</v>
      </c>
    </row>
    <row r="82" spans="1:18" ht="12.75">
      <c r="A82" s="131">
        <v>9</v>
      </c>
      <c r="B82" s="132" t="s">
        <v>230</v>
      </c>
      <c r="C82" s="124">
        <v>231618</v>
      </c>
      <c r="D82" s="123" t="s">
        <v>441</v>
      </c>
      <c r="E82" s="123" t="s">
        <v>442</v>
      </c>
      <c r="F82" s="31">
        <v>46</v>
      </c>
      <c r="G82" s="32">
        <v>2611</v>
      </c>
      <c r="H82" s="32">
        <v>174</v>
      </c>
      <c r="I82" s="32">
        <v>72</v>
      </c>
      <c r="J82" s="32">
        <v>2</v>
      </c>
      <c r="K82" s="32">
        <v>0</v>
      </c>
      <c r="L82" s="32">
        <v>0</v>
      </c>
      <c r="M82" s="32">
        <v>396</v>
      </c>
      <c r="N82" s="32">
        <v>181</v>
      </c>
      <c r="O82" s="32">
        <v>36</v>
      </c>
      <c r="P82" s="32">
        <v>32</v>
      </c>
      <c r="Q82" s="32">
        <v>12</v>
      </c>
      <c r="R82" s="32">
        <f t="shared" si="2"/>
        <v>3562</v>
      </c>
    </row>
    <row r="83" spans="1:18" ht="12.75">
      <c r="A83" s="133"/>
      <c r="B83" s="133"/>
      <c r="C83" s="126"/>
      <c r="D83" s="111"/>
      <c r="E83" s="111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1:18" ht="12.75">
      <c r="A84" s="62" t="s">
        <v>233</v>
      </c>
      <c r="B84" s="39"/>
      <c r="C84" s="39"/>
      <c r="D84" s="39"/>
      <c r="E84" s="39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1:18" ht="12.75">
      <c r="A85" s="134">
        <v>1</v>
      </c>
      <c r="B85" s="135" t="s">
        <v>234</v>
      </c>
      <c r="C85" s="136">
        <v>231609</v>
      </c>
      <c r="D85" s="135" t="s">
        <v>443</v>
      </c>
      <c r="E85" s="135" t="s">
        <v>444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v>0</v>
      </c>
      <c r="R85" s="69">
        <f>SUM(F85:Q85)</f>
        <v>0</v>
      </c>
    </row>
    <row r="86" spans="1:18" ht="12.75">
      <c r="A86" s="285" t="s">
        <v>237</v>
      </c>
      <c r="B86" s="285"/>
      <c r="C86" s="285"/>
      <c r="D86" s="285"/>
      <c r="E86" s="285"/>
      <c r="F86" s="70">
        <f aca="true" t="shared" si="3" ref="F86:Q86">SUM(F5:F85)</f>
        <v>34079</v>
      </c>
      <c r="G86" s="70">
        <f t="shared" si="3"/>
        <v>32498</v>
      </c>
      <c r="H86" s="70">
        <f t="shared" si="3"/>
        <v>33940</v>
      </c>
      <c r="I86" s="70">
        <f t="shared" si="3"/>
        <v>39865</v>
      </c>
      <c r="J86" s="70">
        <f t="shared" si="3"/>
        <v>24758</v>
      </c>
      <c r="K86" s="70">
        <f t="shared" si="3"/>
        <v>16493</v>
      </c>
      <c r="L86" s="70">
        <f t="shared" si="3"/>
        <v>22344</v>
      </c>
      <c r="M86" s="70">
        <f t="shared" si="3"/>
        <v>40053</v>
      </c>
      <c r="N86" s="70">
        <f t="shared" si="3"/>
        <v>50616</v>
      </c>
      <c r="O86" s="70">
        <f t="shared" si="3"/>
        <v>64828</v>
      </c>
      <c r="P86" s="70">
        <f t="shared" si="3"/>
        <v>138331</v>
      </c>
      <c r="Q86" s="70">
        <f t="shared" si="3"/>
        <v>71340</v>
      </c>
      <c r="R86" s="70"/>
    </row>
  </sheetData>
  <mergeCells count="9">
    <mergeCell ref="A86:E86"/>
    <mergeCell ref="D2:D3"/>
    <mergeCell ref="E2:E3"/>
    <mergeCell ref="R2:R3"/>
    <mergeCell ref="A4:B4"/>
    <mergeCell ref="A1:B1"/>
    <mergeCell ref="A2:A3"/>
    <mergeCell ref="B2:B3"/>
    <mergeCell ref="C2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zoomScale="105" zoomScaleNormal="105" workbookViewId="0" topLeftCell="A37">
      <pane xSplit="2" topLeftCell="J1" activePane="topRight" state="frozen"/>
      <selection pane="topLeft" activeCell="A37" sqref="A37"/>
      <selection pane="topRight" activeCell="N15" sqref="N15"/>
    </sheetView>
  </sheetViews>
  <sheetFormatPr defaultColWidth="9.140625" defaultRowHeight="12.75"/>
  <cols>
    <col min="1" max="1" width="4.28125" style="0" customWidth="1"/>
    <col min="2" max="2" width="48.8515625" style="0" customWidth="1"/>
    <col min="3" max="15" width="10.7109375" style="0" customWidth="1"/>
  </cols>
  <sheetData>
    <row r="1" spans="1:15" ht="12.75">
      <c r="A1" s="281" t="s">
        <v>445</v>
      </c>
      <c r="B1" s="281"/>
      <c r="C1" s="137">
        <v>39753</v>
      </c>
      <c r="D1" s="137">
        <v>39783</v>
      </c>
      <c r="E1" s="137">
        <v>39814</v>
      </c>
      <c r="F1" s="137">
        <v>39845</v>
      </c>
      <c r="G1" s="137">
        <v>39873</v>
      </c>
      <c r="H1" s="137">
        <v>39904</v>
      </c>
      <c r="I1" s="137">
        <v>39934</v>
      </c>
      <c r="J1" s="137">
        <v>39965</v>
      </c>
      <c r="K1" s="137">
        <v>39995</v>
      </c>
      <c r="L1" s="137">
        <v>40026</v>
      </c>
      <c r="M1" s="137">
        <v>40057</v>
      </c>
      <c r="N1" s="137">
        <v>40087</v>
      </c>
      <c r="O1" s="286" t="s">
        <v>237</v>
      </c>
    </row>
    <row r="2" spans="1:15" ht="12.75">
      <c r="A2" s="281"/>
      <c r="B2" s="281"/>
      <c r="C2" s="74" t="s">
        <v>239</v>
      </c>
      <c r="D2" s="74" t="s">
        <v>239</v>
      </c>
      <c r="E2" s="74" t="s">
        <v>239</v>
      </c>
      <c r="F2" s="74" t="s">
        <v>239</v>
      </c>
      <c r="G2" s="74" t="s">
        <v>239</v>
      </c>
      <c r="H2" s="74" t="s">
        <v>239</v>
      </c>
      <c r="I2" s="74" t="s">
        <v>239</v>
      </c>
      <c r="J2" s="74" t="s">
        <v>239</v>
      </c>
      <c r="K2" s="74" t="s">
        <v>239</v>
      </c>
      <c r="L2" s="74" t="s">
        <v>239</v>
      </c>
      <c r="M2" s="74" t="s">
        <v>239</v>
      </c>
      <c r="N2" s="74" t="s">
        <v>239</v>
      </c>
      <c r="O2" s="286"/>
    </row>
    <row r="3" spans="1:2" ht="12.75">
      <c r="A3" s="138" t="s">
        <v>7</v>
      </c>
      <c r="B3" s="87"/>
    </row>
    <row r="4" spans="1:15" ht="12.75">
      <c r="A4" s="139">
        <v>1</v>
      </c>
      <c r="B4" s="140" t="s">
        <v>240</v>
      </c>
      <c r="C4" s="141">
        <v>1702</v>
      </c>
      <c r="D4" s="142">
        <v>1383</v>
      </c>
      <c r="E4" s="141">
        <v>3754</v>
      </c>
      <c r="F4" s="143">
        <v>3693</v>
      </c>
      <c r="G4" s="144">
        <v>2124</v>
      </c>
      <c r="H4" s="144">
        <v>1465</v>
      </c>
      <c r="I4" s="144">
        <v>2554</v>
      </c>
      <c r="J4" s="144">
        <v>7201</v>
      </c>
      <c r="K4" s="144">
        <v>6631</v>
      </c>
      <c r="L4" s="144">
        <v>2411</v>
      </c>
      <c r="M4" s="145">
        <v>3349</v>
      </c>
      <c r="N4" s="144">
        <v>1365</v>
      </c>
      <c r="O4" s="13">
        <f aca="true" t="shared" si="0" ref="O4:O27">SUM(C4:N4)</f>
        <v>37632</v>
      </c>
    </row>
    <row r="5" spans="1:15" ht="12.75">
      <c r="A5" s="146">
        <v>2</v>
      </c>
      <c r="B5" s="147" t="s">
        <v>241</v>
      </c>
      <c r="C5" s="148">
        <v>3426</v>
      </c>
      <c r="D5" s="118">
        <v>2322</v>
      </c>
      <c r="E5" s="149">
        <v>11824</v>
      </c>
      <c r="F5" s="150">
        <v>7646</v>
      </c>
      <c r="G5" s="151">
        <v>8421</v>
      </c>
      <c r="H5" s="151">
        <v>7953</v>
      </c>
      <c r="I5" s="151">
        <v>6183</v>
      </c>
      <c r="J5" s="151">
        <v>20556</v>
      </c>
      <c r="K5" s="151">
        <v>11338</v>
      </c>
      <c r="L5" s="151">
        <v>10247</v>
      </c>
      <c r="M5" s="152">
        <v>7801</v>
      </c>
      <c r="N5" s="151">
        <v>5926</v>
      </c>
      <c r="O5" s="20">
        <f t="shared" si="0"/>
        <v>103643</v>
      </c>
    </row>
    <row r="6" spans="1:15" ht="12.75">
      <c r="A6" s="146">
        <v>3</v>
      </c>
      <c r="B6" s="147" t="s">
        <v>15</v>
      </c>
      <c r="C6" s="148">
        <v>7811</v>
      </c>
      <c r="D6" s="118">
        <v>8475</v>
      </c>
      <c r="E6" s="153">
        <v>36028</v>
      </c>
      <c r="F6" s="150">
        <v>23929</v>
      </c>
      <c r="G6" s="151">
        <v>36989</v>
      </c>
      <c r="H6" s="151">
        <v>19173</v>
      </c>
      <c r="I6" s="151">
        <v>21104</v>
      </c>
      <c r="J6" s="151">
        <v>56520</v>
      </c>
      <c r="K6" s="151">
        <v>37415</v>
      </c>
      <c r="L6" s="151">
        <v>36901</v>
      </c>
      <c r="M6" s="152">
        <v>40060</v>
      </c>
      <c r="N6" s="151">
        <v>25896</v>
      </c>
      <c r="O6" s="20">
        <f t="shared" si="0"/>
        <v>350301</v>
      </c>
    </row>
    <row r="7" spans="1:15" ht="12.75">
      <c r="A7" s="146">
        <v>4</v>
      </c>
      <c r="B7" s="147" t="s">
        <v>18</v>
      </c>
      <c r="C7" s="148">
        <v>4657</v>
      </c>
      <c r="D7" s="118">
        <v>3649</v>
      </c>
      <c r="E7" s="153">
        <v>19039</v>
      </c>
      <c r="F7" s="150">
        <v>16766</v>
      </c>
      <c r="G7" s="151">
        <v>11767</v>
      </c>
      <c r="H7" s="151">
        <v>8981</v>
      </c>
      <c r="I7" s="151">
        <v>9817</v>
      </c>
      <c r="J7" s="151">
        <v>19486</v>
      </c>
      <c r="K7" s="151">
        <v>22475</v>
      </c>
      <c r="L7" s="151">
        <v>18355</v>
      </c>
      <c r="M7" s="152">
        <v>17629</v>
      </c>
      <c r="N7" s="151">
        <v>9082</v>
      </c>
      <c r="O7" s="20">
        <f t="shared" si="0"/>
        <v>161703</v>
      </c>
    </row>
    <row r="8" spans="1:15" ht="12.75">
      <c r="A8" s="146">
        <v>5</v>
      </c>
      <c r="B8" s="80" t="s">
        <v>242</v>
      </c>
      <c r="C8" s="148">
        <v>2856</v>
      </c>
      <c r="D8" s="19">
        <v>2232</v>
      </c>
      <c r="E8" s="153">
        <v>9851</v>
      </c>
      <c r="F8" s="150">
        <v>8963</v>
      </c>
      <c r="G8" s="151">
        <v>7315</v>
      </c>
      <c r="H8" s="151">
        <v>4218</v>
      </c>
      <c r="I8" s="151">
        <v>5412</v>
      </c>
      <c r="J8" s="151">
        <v>13115</v>
      </c>
      <c r="K8" s="151">
        <v>10365</v>
      </c>
      <c r="L8" s="151">
        <v>9460</v>
      </c>
      <c r="M8" s="152">
        <v>8489</v>
      </c>
      <c r="N8" s="151">
        <v>8576</v>
      </c>
      <c r="O8" s="20">
        <f t="shared" si="0"/>
        <v>90852</v>
      </c>
    </row>
    <row r="9" spans="1:15" ht="12.75">
      <c r="A9" s="146">
        <v>6</v>
      </c>
      <c r="B9" s="80" t="s">
        <v>24</v>
      </c>
      <c r="C9" s="148">
        <v>12274</v>
      </c>
      <c r="D9" s="154">
        <v>10801</v>
      </c>
      <c r="E9" s="153">
        <v>43274</v>
      </c>
      <c r="F9" s="150">
        <v>40854</v>
      </c>
      <c r="G9" s="151">
        <v>34878</v>
      </c>
      <c r="H9" s="151">
        <v>27827</v>
      </c>
      <c r="I9" s="151">
        <v>35964</v>
      </c>
      <c r="J9" s="151">
        <v>82749</v>
      </c>
      <c r="K9" s="151">
        <v>54009</v>
      </c>
      <c r="L9" s="151">
        <v>40798</v>
      </c>
      <c r="M9" s="152">
        <v>50342</v>
      </c>
      <c r="N9" s="151">
        <v>34366</v>
      </c>
      <c r="O9" s="20">
        <f t="shared" si="0"/>
        <v>468136</v>
      </c>
    </row>
    <row r="10" spans="1:15" ht="12.75">
      <c r="A10" s="146">
        <v>7</v>
      </c>
      <c r="B10" s="80" t="s">
        <v>27</v>
      </c>
      <c r="C10" s="148">
        <v>23857</v>
      </c>
      <c r="D10" s="19">
        <v>38156</v>
      </c>
      <c r="E10" s="148">
        <v>47436</v>
      </c>
      <c r="F10" s="150">
        <v>31741</v>
      </c>
      <c r="G10" s="151">
        <v>23365</v>
      </c>
      <c r="H10" s="151">
        <v>10627</v>
      </c>
      <c r="I10" s="151">
        <v>24085</v>
      </c>
      <c r="J10" s="151">
        <v>49929</v>
      </c>
      <c r="K10" s="151">
        <v>55180</v>
      </c>
      <c r="L10" s="151">
        <v>35064</v>
      </c>
      <c r="M10" s="152">
        <v>35187</v>
      </c>
      <c r="N10" s="151">
        <v>25495</v>
      </c>
      <c r="O10" s="20">
        <f t="shared" si="0"/>
        <v>400122</v>
      </c>
    </row>
    <row r="11" spans="1:15" ht="12.75">
      <c r="A11" s="146">
        <v>8</v>
      </c>
      <c r="B11" s="80" t="s">
        <v>30</v>
      </c>
      <c r="C11" s="148">
        <v>7847</v>
      </c>
      <c r="D11" s="19">
        <v>4830</v>
      </c>
      <c r="E11" s="149">
        <v>26854</v>
      </c>
      <c r="F11" s="150">
        <v>10521</v>
      </c>
      <c r="G11" s="151">
        <v>10096</v>
      </c>
      <c r="H11" s="151">
        <v>9660</v>
      </c>
      <c r="I11" s="151">
        <v>13137</v>
      </c>
      <c r="J11" s="151">
        <v>31562</v>
      </c>
      <c r="K11" s="151">
        <v>25839</v>
      </c>
      <c r="L11" s="151">
        <v>27411</v>
      </c>
      <c r="M11" s="152">
        <v>18290</v>
      </c>
      <c r="N11" s="151">
        <v>12882</v>
      </c>
      <c r="O11" s="20">
        <f t="shared" si="0"/>
        <v>198929</v>
      </c>
    </row>
    <row r="12" spans="1:15" ht="12.75">
      <c r="A12" s="146">
        <v>9</v>
      </c>
      <c r="B12" s="80" t="s">
        <v>33</v>
      </c>
      <c r="C12" s="148">
        <v>223</v>
      </c>
      <c r="D12" s="154">
        <v>64</v>
      </c>
      <c r="E12" s="153">
        <v>502</v>
      </c>
      <c r="F12" s="150">
        <v>315</v>
      </c>
      <c r="G12" s="151">
        <v>771</v>
      </c>
      <c r="H12" s="151">
        <v>296</v>
      </c>
      <c r="I12" s="151">
        <v>125</v>
      </c>
      <c r="J12" s="151">
        <v>653</v>
      </c>
      <c r="K12" s="151">
        <v>1168</v>
      </c>
      <c r="L12" s="151">
        <v>631</v>
      </c>
      <c r="M12" s="152">
        <v>1170</v>
      </c>
      <c r="N12" s="151">
        <v>549</v>
      </c>
      <c r="O12" s="20">
        <f t="shared" si="0"/>
        <v>6467</v>
      </c>
    </row>
    <row r="13" spans="1:15" ht="12.75">
      <c r="A13" s="146">
        <v>10</v>
      </c>
      <c r="B13" s="80" t="s">
        <v>243</v>
      </c>
      <c r="C13" s="148">
        <v>46</v>
      </c>
      <c r="D13" s="19">
        <v>20</v>
      </c>
      <c r="E13" s="148">
        <v>397</v>
      </c>
      <c r="F13" s="150">
        <v>316</v>
      </c>
      <c r="G13" s="151">
        <v>251</v>
      </c>
      <c r="H13" s="151">
        <v>146</v>
      </c>
      <c r="I13" s="151">
        <v>368</v>
      </c>
      <c r="J13" s="151">
        <v>284</v>
      </c>
      <c r="K13" s="151">
        <v>257</v>
      </c>
      <c r="L13" s="151">
        <v>514</v>
      </c>
      <c r="M13" s="152">
        <v>1830</v>
      </c>
      <c r="N13" s="151">
        <v>97</v>
      </c>
      <c r="O13" s="20">
        <f t="shared" si="0"/>
        <v>4526</v>
      </c>
    </row>
    <row r="14" spans="1:15" ht="12.75">
      <c r="A14" s="146">
        <v>11</v>
      </c>
      <c r="B14" s="80" t="s">
        <v>244</v>
      </c>
      <c r="C14" s="148">
        <v>248</v>
      </c>
      <c r="D14" s="19">
        <v>650</v>
      </c>
      <c r="E14" s="149">
        <v>3068</v>
      </c>
      <c r="F14" s="150">
        <v>2022</v>
      </c>
      <c r="G14" s="151">
        <v>2590</v>
      </c>
      <c r="H14" s="151">
        <v>2106</v>
      </c>
      <c r="I14" s="151">
        <v>1281</v>
      </c>
      <c r="J14" s="151">
        <v>1982</v>
      </c>
      <c r="K14" s="151">
        <v>2263</v>
      </c>
      <c r="L14" s="151">
        <v>2803</v>
      </c>
      <c r="M14" s="152">
        <v>2891</v>
      </c>
      <c r="N14" s="151">
        <v>1781</v>
      </c>
      <c r="O14" s="20">
        <f t="shared" si="0"/>
        <v>23685</v>
      </c>
    </row>
    <row r="15" spans="1:15" ht="12.75">
      <c r="A15" s="146">
        <v>12</v>
      </c>
      <c r="B15" s="80" t="s">
        <v>42</v>
      </c>
      <c r="C15" s="148">
        <v>2839</v>
      </c>
      <c r="D15" s="19">
        <v>2608</v>
      </c>
      <c r="E15" s="148">
        <v>13755</v>
      </c>
      <c r="F15" s="150">
        <v>10779</v>
      </c>
      <c r="G15" s="151">
        <v>12967</v>
      </c>
      <c r="H15" s="151">
        <v>7538</v>
      </c>
      <c r="I15" s="151">
        <v>8973</v>
      </c>
      <c r="J15" s="151">
        <v>14029</v>
      </c>
      <c r="K15" s="151">
        <v>11588</v>
      </c>
      <c r="L15" s="151">
        <v>9929</v>
      </c>
      <c r="M15" s="152">
        <v>8212</v>
      </c>
      <c r="N15" s="151">
        <v>7551</v>
      </c>
      <c r="O15" s="20">
        <f t="shared" si="0"/>
        <v>110768</v>
      </c>
    </row>
    <row r="16" spans="1:15" ht="12.75">
      <c r="A16" s="146">
        <v>13</v>
      </c>
      <c r="B16" s="80" t="s">
        <v>45</v>
      </c>
      <c r="C16" s="148">
        <v>1169</v>
      </c>
      <c r="D16" s="154">
        <v>951</v>
      </c>
      <c r="E16" s="149">
        <v>3386</v>
      </c>
      <c r="F16" s="150">
        <v>3101</v>
      </c>
      <c r="G16" s="151">
        <v>2893</v>
      </c>
      <c r="H16" s="151">
        <v>1695</v>
      </c>
      <c r="I16" s="151">
        <v>2471</v>
      </c>
      <c r="J16" s="151">
        <v>6018</v>
      </c>
      <c r="K16" s="151">
        <v>4168</v>
      </c>
      <c r="L16" s="151">
        <v>10503</v>
      </c>
      <c r="M16" s="152">
        <v>5752</v>
      </c>
      <c r="N16" s="151">
        <v>3316</v>
      </c>
      <c r="O16" s="20">
        <f t="shared" si="0"/>
        <v>45423</v>
      </c>
    </row>
    <row r="17" spans="1:15" ht="12.75">
      <c r="A17" s="146">
        <v>14</v>
      </c>
      <c r="B17" s="80" t="s">
        <v>245</v>
      </c>
      <c r="C17" s="148">
        <v>540</v>
      </c>
      <c r="D17" s="19">
        <v>309</v>
      </c>
      <c r="E17" s="153">
        <v>1665</v>
      </c>
      <c r="F17" s="150">
        <v>1258</v>
      </c>
      <c r="G17" s="151">
        <v>630</v>
      </c>
      <c r="H17" s="151">
        <v>784</v>
      </c>
      <c r="I17" s="151">
        <v>893</v>
      </c>
      <c r="J17" s="151">
        <v>2362</v>
      </c>
      <c r="K17" s="151">
        <v>1711</v>
      </c>
      <c r="L17" s="151">
        <v>1168</v>
      </c>
      <c r="M17" s="152">
        <v>761</v>
      </c>
      <c r="N17" s="151">
        <v>1006</v>
      </c>
      <c r="O17" s="20">
        <f t="shared" si="0"/>
        <v>13087</v>
      </c>
    </row>
    <row r="18" spans="1:15" ht="12.75">
      <c r="A18" s="146">
        <v>15</v>
      </c>
      <c r="B18" s="80" t="s">
        <v>51</v>
      </c>
      <c r="C18" s="148">
        <v>3729</v>
      </c>
      <c r="D18" s="19">
        <v>2257</v>
      </c>
      <c r="E18" s="153">
        <v>10604</v>
      </c>
      <c r="F18" s="150">
        <v>7859</v>
      </c>
      <c r="G18" s="151">
        <v>6543</v>
      </c>
      <c r="H18" s="151">
        <v>4973</v>
      </c>
      <c r="I18" s="151">
        <v>6055</v>
      </c>
      <c r="J18" s="151">
        <v>26463</v>
      </c>
      <c r="K18" s="151">
        <v>28479</v>
      </c>
      <c r="L18" s="151">
        <v>50393</v>
      </c>
      <c r="M18" s="152">
        <v>48127</v>
      </c>
      <c r="N18" s="151">
        <v>8976</v>
      </c>
      <c r="O18" s="20">
        <f t="shared" si="0"/>
        <v>204458</v>
      </c>
    </row>
    <row r="19" spans="1:15" ht="12.75">
      <c r="A19" s="146">
        <v>16</v>
      </c>
      <c r="B19" s="80" t="s">
        <v>54</v>
      </c>
      <c r="C19" s="148">
        <v>1077</v>
      </c>
      <c r="D19" s="19">
        <v>725</v>
      </c>
      <c r="E19" s="153">
        <v>1434</v>
      </c>
      <c r="F19" s="150">
        <v>1199</v>
      </c>
      <c r="G19" s="151">
        <v>1557</v>
      </c>
      <c r="H19" s="151">
        <v>1713</v>
      </c>
      <c r="I19" s="151">
        <v>602</v>
      </c>
      <c r="J19" s="151">
        <v>1445</v>
      </c>
      <c r="K19" s="151">
        <v>1147</v>
      </c>
      <c r="L19" s="151">
        <v>951</v>
      </c>
      <c r="M19" s="152">
        <v>1930</v>
      </c>
      <c r="N19" s="151">
        <v>1404</v>
      </c>
      <c r="O19" s="20">
        <f t="shared" si="0"/>
        <v>15184</v>
      </c>
    </row>
    <row r="20" spans="1:15" ht="12.75">
      <c r="A20" s="146">
        <v>17</v>
      </c>
      <c r="B20" s="80" t="s">
        <v>57</v>
      </c>
      <c r="C20" s="148">
        <v>253</v>
      </c>
      <c r="D20" s="19">
        <v>299</v>
      </c>
      <c r="E20" s="153">
        <v>1110</v>
      </c>
      <c r="F20" s="150">
        <v>1729</v>
      </c>
      <c r="G20" s="151">
        <v>1891</v>
      </c>
      <c r="H20" s="151">
        <v>726</v>
      </c>
      <c r="I20" s="151">
        <v>544</v>
      </c>
      <c r="J20" s="151">
        <v>5102</v>
      </c>
      <c r="K20" s="151">
        <v>7227</v>
      </c>
      <c r="L20" s="151">
        <v>3277</v>
      </c>
      <c r="M20" s="152">
        <v>2964</v>
      </c>
      <c r="N20" s="151">
        <v>982</v>
      </c>
      <c r="O20" s="20">
        <f t="shared" si="0"/>
        <v>26104</v>
      </c>
    </row>
    <row r="21" spans="1:15" ht="12.75">
      <c r="A21" s="146">
        <v>18</v>
      </c>
      <c r="B21" s="80" t="s">
        <v>60</v>
      </c>
      <c r="C21" s="148">
        <v>818</v>
      </c>
      <c r="D21" s="19">
        <v>469</v>
      </c>
      <c r="E21" s="153">
        <v>3517</v>
      </c>
      <c r="F21" s="150">
        <v>2741</v>
      </c>
      <c r="G21" s="151">
        <v>1308</v>
      </c>
      <c r="H21" s="151">
        <v>2905</v>
      </c>
      <c r="I21" s="151">
        <v>1417</v>
      </c>
      <c r="J21" s="151">
        <v>3099</v>
      </c>
      <c r="K21" s="151">
        <v>5510</v>
      </c>
      <c r="L21" s="151">
        <v>3256</v>
      </c>
      <c r="M21" s="152">
        <v>1547</v>
      </c>
      <c r="N21" s="151">
        <v>1577</v>
      </c>
      <c r="O21" s="20">
        <f t="shared" si="0"/>
        <v>28164</v>
      </c>
    </row>
    <row r="22" spans="1:15" ht="12.75">
      <c r="A22" s="146">
        <v>19</v>
      </c>
      <c r="B22" s="80" t="s">
        <v>63</v>
      </c>
      <c r="C22" s="148">
        <v>12</v>
      </c>
      <c r="D22" s="19">
        <v>11</v>
      </c>
      <c r="E22" s="148">
        <v>132</v>
      </c>
      <c r="F22" s="150">
        <v>38</v>
      </c>
      <c r="G22" s="151">
        <v>109</v>
      </c>
      <c r="H22" s="151">
        <v>28</v>
      </c>
      <c r="I22" s="151">
        <v>82</v>
      </c>
      <c r="J22" s="151">
        <v>240</v>
      </c>
      <c r="K22" s="151">
        <v>285</v>
      </c>
      <c r="L22" s="151">
        <v>67</v>
      </c>
      <c r="M22" s="152">
        <v>165</v>
      </c>
      <c r="N22" s="151">
        <v>39</v>
      </c>
      <c r="O22" s="20">
        <f t="shared" si="0"/>
        <v>1208</v>
      </c>
    </row>
    <row r="23" spans="1:15" ht="12.75">
      <c r="A23" s="146">
        <v>20</v>
      </c>
      <c r="B23" s="80" t="s">
        <v>66</v>
      </c>
      <c r="C23" s="148">
        <v>3029</v>
      </c>
      <c r="D23" s="19">
        <v>2238</v>
      </c>
      <c r="E23" s="149">
        <v>14012</v>
      </c>
      <c r="F23" s="150">
        <v>10315</v>
      </c>
      <c r="G23" s="151">
        <v>11691</v>
      </c>
      <c r="H23" s="151">
        <v>7029</v>
      </c>
      <c r="I23" s="151">
        <v>9484</v>
      </c>
      <c r="J23" s="151">
        <v>14816</v>
      </c>
      <c r="K23" s="151">
        <v>12219</v>
      </c>
      <c r="L23" s="151">
        <v>10922</v>
      </c>
      <c r="M23" s="152">
        <v>14382</v>
      </c>
      <c r="N23" s="151">
        <v>15748</v>
      </c>
      <c r="O23" s="20">
        <f t="shared" si="0"/>
        <v>125885</v>
      </c>
    </row>
    <row r="24" spans="1:15" ht="12.75">
      <c r="A24" s="146">
        <v>21</v>
      </c>
      <c r="B24" s="80" t="s">
        <v>69</v>
      </c>
      <c r="C24" s="148">
        <v>321</v>
      </c>
      <c r="D24" s="19">
        <v>89</v>
      </c>
      <c r="E24" s="153">
        <v>1071</v>
      </c>
      <c r="F24" s="150">
        <v>330</v>
      </c>
      <c r="G24" s="151">
        <v>234</v>
      </c>
      <c r="H24" s="151">
        <v>599</v>
      </c>
      <c r="I24" s="151">
        <v>105</v>
      </c>
      <c r="J24" s="151">
        <v>429</v>
      </c>
      <c r="K24" s="151">
        <v>239</v>
      </c>
      <c r="L24" s="151">
        <v>239</v>
      </c>
      <c r="M24" s="152">
        <v>876</v>
      </c>
      <c r="N24" s="151">
        <v>2512</v>
      </c>
      <c r="O24" s="20">
        <f t="shared" si="0"/>
        <v>7044</v>
      </c>
    </row>
    <row r="25" spans="1:15" ht="12.75">
      <c r="A25" s="146">
        <v>22</v>
      </c>
      <c r="B25" s="80" t="s">
        <v>246</v>
      </c>
      <c r="C25" s="148">
        <v>3137</v>
      </c>
      <c r="D25" s="19">
        <v>4524</v>
      </c>
      <c r="E25" s="153">
        <v>14650</v>
      </c>
      <c r="F25" s="150">
        <v>12121</v>
      </c>
      <c r="G25" s="151">
        <v>11752</v>
      </c>
      <c r="H25" s="151">
        <v>6456</v>
      </c>
      <c r="I25" s="151">
        <v>9898</v>
      </c>
      <c r="J25" s="151">
        <v>15552</v>
      </c>
      <c r="K25" s="151">
        <v>14782</v>
      </c>
      <c r="L25" s="151">
        <v>35562</v>
      </c>
      <c r="M25" s="152">
        <v>40214</v>
      </c>
      <c r="N25" s="151">
        <v>13303</v>
      </c>
      <c r="O25" s="20">
        <f t="shared" si="0"/>
        <v>181951</v>
      </c>
    </row>
    <row r="26" spans="1:15" ht="12.75">
      <c r="A26" s="146">
        <v>23</v>
      </c>
      <c r="B26" s="80" t="s">
        <v>247</v>
      </c>
      <c r="C26" s="148">
        <v>683</v>
      </c>
      <c r="D26" s="19">
        <v>1081</v>
      </c>
      <c r="E26" s="153">
        <v>905</v>
      </c>
      <c r="F26" s="150">
        <v>2153</v>
      </c>
      <c r="G26" s="151">
        <v>564</v>
      </c>
      <c r="H26" s="151">
        <v>2077</v>
      </c>
      <c r="I26" s="151">
        <v>1095</v>
      </c>
      <c r="J26" s="151">
        <v>2176</v>
      </c>
      <c r="K26" s="151">
        <v>2047</v>
      </c>
      <c r="L26" s="151">
        <v>2578</v>
      </c>
      <c r="M26" s="152">
        <v>4244</v>
      </c>
      <c r="N26" s="151">
        <v>1347</v>
      </c>
      <c r="O26" s="20">
        <f t="shared" si="0"/>
        <v>20950</v>
      </c>
    </row>
    <row r="27" spans="1:15" ht="12.75">
      <c r="A27" s="155">
        <v>24</v>
      </c>
      <c r="B27" s="83" t="s">
        <v>78</v>
      </c>
      <c r="C27" s="156">
        <v>186</v>
      </c>
      <c r="D27" s="157">
        <v>328</v>
      </c>
      <c r="E27" s="158">
        <v>2791</v>
      </c>
      <c r="F27" s="159">
        <v>1640</v>
      </c>
      <c r="G27" s="160">
        <v>1648</v>
      </c>
      <c r="H27" s="160">
        <v>2730</v>
      </c>
      <c r="I27" s="160">
        <v>2578</v>
      </c>
      <c r="J27" s="160">
        <v>3036</v>
      </c>
      <c r="K27" s="160">
        <v>2461</v>
      </c>
      <c r="L27" s="160">
        <v>1065</v>
      </c>
      <c r="M27" s="161">
        <v>12610</v>
      </c>
      <c r="N27" s="160">
        <v>3670</v>
      </c>
      <c r="O27" s="32">
        <f t="shared" si="0"/>
        <v>34743</v>
      </c>
    </row>
    <row r="28" spans="1:14" ht="12.75">
      <c r="A28" s="162"/>
      <c r="B28" s="87"/>
      <c r="C28" s="38"/>
      <c r="F28" s="163"/>
      <c r="G28" s="163"/>
      <c r="H28" s="163"/>
      <c r="I28" s="163"/>
      <c r="J28" s="163"/>
      <c r="K28" s="163"/>
      <c r="L28" s="163"/>
      <c r="M28" s="164"/>
      <c r="N28" s="163"/>
    </row>
    <row r="29" spans="1:14" ht="12.75">
      <c r="A29" s="165" t="s">
        <v>205</v>
      </c>
      <c r="B29" s="166"/>
      <c r="C29" s="38"/>
      <c r="F29" s="163"/>
      <c r="G29" s="163"/>
      <c r="H29" s="163"/>
      <c r="I29" s="163"/>
      <c r="J29" s="163"/>
      <c r="K29" s="163"/>
      <c r="L29" s="163"/>
      <c r="M29" s="164"/>
      <c r="N29" s="163"/>
    </row>
    <row r="30" spans="1:15" ht="12.75">
      <c r="A30" s="139">
        <v>1</v>
      </c>
      <c r="B30" s="78" t="s">
        <v>206</v>
      </c>
      <c r="C30" s="142">
        <v>1722</v>
      </c>
      <c r="D30" s="143">
        <v>1260</v>
      </c>
      <c r="E30" s="167">
        <v>2791</v>
      </c>
      <c r="F30" s="144">
        <v>2985</v>
      </c>
      <c r="G30" s="144">
        <v>2276</v>
      </c>
      <c r="H30" s="144">
        <v>1815</v>
      </c>
      <c r="I30" s="144">
        <v>2167</v>
      </c>
      <c r="J30" s="144">
        <v>5084</v>
      </c>
      <c r="K30" s="144">
        <v>5543</v>
      </c>
      <c r="L30" s="144">
        <v>7333</v>
      </c>
      <c r="M30" s="145">
        <v>4294</v>
      </c>
      <c r="N30" s="144">
        <v>1204</v>
      </c>
      <c r="O30" s="13">
        <f aca="true" t="shared" si="1" ref="O30:O38">SUM(C30:N30)</f>
        <v>38474</v>
      </c>
    </row>
    <row r="31" spans="1:15" ht="12.75">
      <c r="A31" s="146">
        <v>2</v>
      </c>
      <c r="B31" s="80" t="s">
        <v>209</v>
      </c>
      <c r="C31" s="148">
        <v>368</v>
      </c>
      <c r="D31" s="150">
        <v>353</v>
      </c>
      <c r="E31" s="168">
        <v>1955</v>
      </c>
      <c r="F31" s="151">
        <v>2196</v>
      </c>
      <c r="G31" s="151">
        <v>1516</v>
      </c>
      <c r="H31" s="151">
        <v>1709</v>
      </c>
      <c r="I31" s="151">
        <v>1046</v>
      </c>
      <c r="J31" s="151">
        <v>2850</v>
      </c>
      <c r="K31" s="151">
        <v>2356</v>
      </c>
      <c r="L31" s="151">
        <v>3446</v>
      </c>
      <c r="M31" s="152">
        <v>7660</v>
      </c>
      <c r="N31" s="151">
        <v>578</v>
      </c>
      <c r="O31" s="20">
        <f t="shared" si="1"/>
        <v>26033</v>
      </c>
    </row>
    <row r="32" spans="1:15" ht="12.75">
      <c r="A32" s="146">
        <v>3</v>
      </c>
      <c r="B32" s="80" t="s">
        <v>212</v>
      </c>
      <c r="C32" s="148">
        <v>2647</v>
      </c>
      <c r="D32" s="169">
        <v>1511</v>
      </c>
      <c r="E32" s="170">
        <v>6246</v>
      </c>
      <c r="F32" s="151">
        <v>5299</v>
      </c>
      <c r="G32" s="151">
        <v>7925</v>
      </c>
      <c r="H32" s="151">
        <v>5091</v>
      </c>
      <c r="I32" s="151">
        <v>6443</v>
      </c>
      <c r="J32" s="151">
        <v>7914</v>
      </c>
      <c r="K32" s="151">
        <v>4115</v>
      </c>
      <c r="L32" s="151">
        <v>5696</v>
      </c>
      <c r="M32" s="152">
        <v>5132</v>
      </c>
      <c r="N32" s="151">
        <v>2891</v>
      </c>
      <c r="O32" s="20">
        <f t="shared" si="1"/>
        <v>60910</v>
      </c>
    </row>
    <row r="33" spans="1:15" ht="12.75">
      <c r="A33" s="146">
        <v>4</v>
      </c>
      <c r="B33" s="80" t="s">
        <v>215</v>
      </c>
      <c r="C33" s="148">
        <v>942</v>
      </c>
      <c r="D33" s="150">
        <v>471</v>
      </c>
      <c r="E33" s="170">
        <v>4096</v>
      </c>
      <c r="F33" s="151">
        <v>2269</v>
      </c>
      <c r="G33" s="151">
        <v>1779</v>
      </c>
      <c r="H33" s="151">
        <v>568</v>
      </c>
      <c r="I33" s="151">
        <v>1297</v>
      </c>
      <c r="J33" s="151">
        <v>6145</v>
      </c>
      <c r="K33" s="151">
        <v>7453</v>
      </c>
      <c r="L33" s="151">
        <v>1729</v>
      </c>
      <c r="M33" s="152">
        <v>2731</v>
      </c>
      <c r="N33" s="151">
        <v>411</v>
      </c>
      <c r="O33" s="20">
        <f t="shared" si="1"/>
        <v>29891</v>
      </c>
    </row>
    <row r="34" spans="1:15" ht="12.75">
      <c r="A34" s="146">
        <v>5</v>
      </c>
      <c r="B34" s="80" t="s">
        <v>218</v>
      </c>
      <c r="C34" s="148">
        <v>317</v>
      </c>
      <c r="D34" s="169">
        <v>138</v>
      </c>
      <c r="E34" s="170">
        <v>739</v>
      </c>
      <c r="F34" s="151">
        <v>944</v>
      </c>
      <c r="G34" s="151">
        <v>395</v>
      </c>
      <c r="H34" s="151">
        <v>643</v>
      </c>
      <c r="I34" s="151">
        <v>315</v>
      </c>
      <c r="J34" s="151">
        <v>586</v>
      </c>
      <c r="K34" s="151">
        <v>195</v>
      </c>
      <c r="L34" s="151">
        <v>1049</v>
      </c>
      <c r="M34" s="152">
        <v>2513</v>
      </c>
      <c r="N34" s="151">
        <v>677</v>
      </c>
      <c r="O34" s="20">
        <f t="shared" si="1"/>
        <v>8511</v>
      </c>
    </row>
    <row r="35" spans="1:15" ht="12.75">
      <c r="A35" s="146">
        <v>6</v>
      </c>
      <c r="B35" s="80" t="s">
        <v>221</v>
      </c>
      <c r="C35" s="148">
        <v>998</v>
      </c>
      <c r="D35" s="150">
        <v>255</v>
      </c>
      <c r="E35" s="170">
        <v>1344</v>
      </c>
      <c r="F35" s="151">
        <v>411</v>
      </c>
      <c r="G35" s="151">
        <v>322</v>
      </c>
      <c r="H35" s="151">
        <v>155</v>
      </c>
      <c r="I35" s="151">
        <v>2813</v>
      </c>
      <c r="J35" s="151">
        <v>3599</v>
      </c>
      <c r="K35" s="151">
        <v>3091</v>
      </c>
      <c r="L35" s="151">
        <v>2491</v>
      </c>
      <c r="M35" s="152">
        <v>2436</v>
      </c>
      <c r="N35" s="151">
        <v>737</v>
      </c>
      <c r="O35" s="20">
        <f t="shared" si="1"/>
        <v>18652</v>
      </c>
    </row>
    <row r="36" spans="1:15" ht="12.75">
      <c r="A36" s="146">
        <v>7</v>
      </c>
      <c r="B36" s="80" t="s">
        <v>224</v>
      </c>
      <c r="C36" s="148">
        <v>197</v>
      </c>
      <c r="D36" s="150">
        <v>222</v>
      </c>
      <c r="E36" s="170">
        <v>3722</v>
      </c>
      <c r="F36" s="151">
        <v>2703</v>
      </c>
      <c r="G36" s="151">
        <v>1130</v>
      </c>
      <c r="H36" s="151">
        <v>491</v>
      </c>
      <c r="I36" s="151">
        <v>524</v>
      </c>
      <c r="J36" s="151">
        <v>1152</v>
      </c>
      <c r="K36" s="151">
        <v>3591</v>
      </c>
      <c r="L36" s="151">
        <v>694</v>
      </c>
      <c r="M36" s="152">
        <v>689</v>
      </c>
      <c r="N36" s="151">
        <v>898</v>
      </c>
      <c r="O36" s="20">
        <f t="shared" si="1"/>
        <v>16013</v>
      </c>
    </row>
    <row r="37" spans="1:15" ht="12.75">
      <c r="A37" s="146">
        <v>8</v>
      </c>
      <c r="B37" s="80" t="s">
        <v>227</v>
      </c>
      <c r="C37" s="148">
        <v>180</v>
      </c>
      <c r="D37" s="150">
        <v>11</v>
      </c>
      <c r="E37" s="170">
        <v>922</v>
      </c>
      <c r="F37" s="151">
        <v>71</v>
      </c>
      <c r="G37" s="151">
        <v>715</v>
      </c>
      <c r="H37" s="151">
        <v>69</v>
      </c>
      <c r="I37" s="151">
        <v>33</v>
      </c>
      <c r="J37" s="151">
        <v>321</v>
      </c>
      <c r="K37" s="151">
        <v>667</v>
      </c>
      <c r="L37" s="151">
        <v>1283</v>
      </c>
      <c r="M37" s="152">
        <v>1082</v>
      </c>
      <c r="N37" s="151">
        <v>23</v>
      </c>
      <c r="O37" s="20">
        <f t="shared" si="1"/>
        <v>5377</v>
      </c>
    </row>
    <row r="38" spans="1:15" ht="12.75">
      <c r="A38" s="155">
        <v>9</v>
      </c>
      <c r="B38" s="83" t="s">
        <v>230</v>
      </c>
      <c r="C38" s="156">
        <v>2200</v>
      </c>
      <c r="D38" s="171">
        <v>2586</v>
      </c>
      <c r="E38" s="172">
        <v>7186</v>
      </c>
      <c r="F38" s="160">
        <v>8266</v>
      </c>
      <c r="G38" s="160">
        <v>3818</v>
      </c>
      <c r="H38" s="160">
        <v>1274</v>
      </c>
      <c r="I38" s="160">
        <v>1781</v>
      </c>
      <c r="J38" s="160">
        <v>8810</v>
      </c>
      <c r="K38" s="160">
        <v>13805</v>
      </c>
      <c r="L38" s="160">
        <v>10531</v>
      </c>
      <c r="M38" s="161">
        <v>10837</v>
      </c>
      <c r="N38" s="160">
        <v>3101</v>
      </c>
      <c r="O38" s="32">
        <f t="shared" si="1"/>
        <v>74195</v>
      </c>
    </row>
    <row r="39" spans="1:14" ht="12.75">
      <c r="A39" s="162"/>
      <c r="B39" s="87"/>
      <c r="C39" s="38"/>
      <c r="F39" s="163"/>
      <c r="G39" s="163"/>
      <c r="H39" s="163"/>
      <c r="I39" s="163"/>
      <c r="J39" s="163"/>
      <c r="K39" s="163"/>
      <c r="L39" s="163"/>
      <c r="M39" s="164"/>
      <c r="N39" s="163"/>
    </row>
    <row r="40" spans="1:14" ht="12.75">
      <c r="A40" s="173" t="s">
        <v>233</v>
      </c>
      <c r="B40" s="87"/>
      <c r="C40" s="38"/>
      <c r="F40" s="163"/>
      <c r="G40" s="163"/>
      <c r="H40" s="163"/>
      <c r="I40" s="163"/>
      <c r="J40" s="163"/>
      <c r="K40" s="163"/>
      <c r="L40" s="163"/>
      <c r="M40" s="164"/>
      <c r="N40" s="163"/>
    </row>
    <row r="41" spans="1:15" ht="12.75">
      <c r="A41" s="174">
        <v>1</v>
      </c>
      <c r="B41" s="175" t="s">
        <v>234</v>
      </c>
      <c r="C41" s="69">
        <v>78</v>
      </c>
      <c r="D41" s="176">
        <v>59</v>
      </c>
      <c r="E41" s="176">
        <v>269</v>
      </c>
      <c r="F41" s="177">
        <v>134</v>
      </c>
      <c r="G41" s="177">
        <v>1177</v>
      </c>
      <c r="H41" s="177">
        <v>962</v>
      </c>
      <c r="I41" s="177">
        <v>2239</v>
      </c>
      <c r="J41" s="177">
        <v>832</v>
      </c>
      <c r="K41" s="177">
        <v>67</v>
      </c>
      <c r="L41" s="177">
        <v>70</v>
      </c>
      <c r="M41" s="178">
        <v>2</v>
      </c>
      <c r="N41" s="177">
        <v>203</v>
      </c>
      <c r="O41" s="69">
        <f>SUM(C41:N41)</f>
        <v>6092</v>
      </c>
    </row>
    <row r="42" spans="1:15" ht="12.75">
      <c r="A42" s="179"/>
      <c r="B42" s="180" t="s">
        <v>237</v>
      </c>
      <c r="C42" s="70">
        <f aca="true" t="shared" si="2" ref="C42:N42">SUM(C4:C41)</f>
        <v>92389</v>
      </c>
      <c r="D42" s="70">
        <f t="shared" si="2"/>
        <v>95337</v>
      </c>
      <c r="E42" s="70">
        <f t="shared" si="2"/>
        <v>300329</v>
      </c>
      <c r="F42" s="181">
        <f t="shared" si="2"/>
        <v>227307</v>
      </c>
      <c r="G42" s="181">
        <f t="shared" si="2"/>
        <v>213407</v>
      </c>
      <c r="H42" s="181">
        <f t="shared" si="2"/>
        <v>144482</v>
      </c>
      <c r="I42" s="181">
        <f t="shared" si="2"/>
        <v>182885</v>
      </c>
      <c r="J42" s="181">
        <f t="shared" si="2"/>
        <v>416097</v>
      </c>
      <c r="K42" s="181">
        <f t="shared" si="2"/>
        <v>359686</v>
      </c>
      <c r="L42" s="181">
        <f t="shared" si="2"/>
        <v>348827</v>
      </c>
      <c r="M42" s="182">
        <f t="shared" si="2"/>
        <v>366198</v>
      </c>
      <c r="N42" s="181">
        <f t="shared" si="2"/>
        <v>198169</v>
      </c>
      <c r="O42" s="183"/>
    </row>
  </sheetData>
  <mergeCells count="2">
    <mergeCell ref="A1:B2"/>
    <mergeCell ref="O1:O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7"/>
  <sheetViews>
    <sheetView zoomScale="105" zoomScaleNormal="105" workbookViewId="0" topLeftCell="B82">
      <pane xSplit="5" topLeftCell="P2" activePane="topRight" state="frozen"/>
      <selection pane="topLeft" activeCell="B82" sqref="B82"/>
      <selection pane="topRight" activeCell="B102" sqref="B102"/>
    </sheetView>
  </sheetViews>
  <sheetFormatPr defaultColWidth="9.140625" defaultRowHeight="12.75"/>
  <cols>
    <col min="1" max="1" width="4.421875" style="0" customWidth="1"/>
    <col min="2" max="2" width="44.140625" style="0" customWidth="1"/>
    <col min="4" max="4" width="11.57421875" style="0" customWidth="1"/>
    <col min="5" max="5" width="14.00390625" style="0" customWidth="1"/>
    <col min="6" max="6" width="10.421875" style="0" customWidth="1"/>
  </cols>
  <sheetData>
    <row r="1" spans="1:19" ht="12.75">
      <c r="A1" s="53"/>
      <c r="B1" s="184" t="s">
        <v>446</v>
      </c>
      <c r="C1" s="184"/>
      <c r="D1" s="185"/>
      <c r="E1" s="186"/>
      <c r="F1" s="1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188"/>
    </row>
    <row r="2" spans="1:19" ht="12.75" customHeight="1">
      <c r="A2" s="53"/>
      <c r="B2" s="287" t="s">
        <v>447</v>
      </c>
      <c r="C2" s="287"/>
      <c r="D2" s="287"/>
      <c r="E2" s="287"/>
      <c r="F2" s="2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188"/>
    </row>
    <row r="3" spans="1:19" ht="12.75" customHeight="1">
      <c r="A3" s="269" t="s">
        <v>0</v>
      </c>
      <c r="B3" s="270" t="s">
        <v>1</v>
      </c>
      <c r="C3" s="270"/>
      <c r="D3" s="271" t="s">
        <v>2</v>
      </c>
      <c r="E3" s="272" t="s">
        <v>3</v>
      </c>
      <c r="F3" s="272" t="s">
        <v>4</v>
      </c>
      <c r="G3" s="1">
        <v>39753</v>
      </c>
      <c r="H3" s="1">
        <v>39783</v>
      </c>
      <c r="I3" s="1">
        <v>39814</v>
      </c>
      <c r="J3" s="1">
        <v>39845</v>
      </c>
      <c r="K3" s="1">
        <v>39873</v>
      </c>
      <c r="L3" s="1">
        <v>39904</v>
      </c>
      <c r="M3" s="1">
        <v>39934</v>
      </c>
      <c r="N3" s="1">
        <v>39965</v>
      </c>
      <c r="O3" s="1">
        <v>39995</v>
      </c>
      <c r="P3" s="1">
        <v>40026</v>
      </c>
      <c r="Q3" s="1">
        <v>40057</v>
      </c>
      <c r="R3" s="1">
        <v>40087</v>
      </c>
      <c r="S3" s="273" t="s">
        <v>5</v>
      </c>
    </row>
    <row r="4" spans="1:19" ht="12.75">
      <c r="A4" s="269"/>
      <c r="B4" s="270"/>
      <c r="C4" s="270"/>
      <c r="D4" s="271"/>
      <c r="E4" s="271"/>
      <c r="F4" s="271"/>
      <c r="G4" s="2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6</v>
      </c>
      <c r="M4" s="2" t="s">
        <v>6</v>
      </c>
      <c r="N4" s="2" t="s">
        <v>6</v>
      </c>
      <c r="O4" s="2" t="s">
        <v>6</v>
      </c>
      <c r="P4" s="2" t="s">
        <v>6</v>
      </c>
      <c r="Q4" s="2" t="s">
        <v>6</v>
      </c>
      <c r="R4" s="3" t="s">
        <v>6</v>
      </c>
      <c r="S4" s="273"/>
    </row>
    <row r="5" spans="1:6" ht="12.75">
      <c r="A5" s="4" t="s">
        <v>7</v>
      </c>
      <c r="B5" s="5"/>
      <c r="C5" s="5"/>
      <c r="D5" s="6"/>
      <c r="E5" s="6"/>
      <c r="F5" s="6"/>
    </row>
    <row r="6" spans="1:19" ht="12.75" customHeight="1">
      <c r="A6" s="7">
        <v>1</v>
      </c>
      <c r="B6" s="8" t="s">
        <v>8</v>
      </c>
      <c r="C6" s="8" t="s">
        <v>9</v>
      </c>
      <c r="D6" s="9">
        <v>73599</v>
      </c>
      <c r="E6" s="10" t="s">
        <v>10</v>
      </c>
      <c r="F6" s="11" t="s">
        <v>11</v>
      </c>
      <c r="G6" s="12">
        <v>1534</v>
      </c>
      <c r="H6" s="13">
        <v>1123</v>
      </c>
      <c r="I6" s="13">
        <v>670</v>
      </c>
      <c r="J6" s="13">
        <v>1019</v>
      </c>
      <c r="K6" s="13">
        <v>721</v>
      </c>
      <c r="L6" s="13">
        <v>535</v>
      </c>
      <c r="M6" s="13">
        <v>584</v>
      </c>
      <c r="N6" s="13">
        <v>2658</v>
      </c>
      <c r="O6" s="13">
        <v>1537</v>
      </c>
      <c r="P6" s="13">
        <v>662</v>
      </c>
      <c r="Q6" s="13">
        <v>538</v>
      </c>
      <c r="R6" s="13">
        <v>505</v>
      </c>
      <c r="S6" s="13">
        <f aca="true" t="shared" si="0" ref="S6:S29">SUM(G6:R6)</f>
        <v>12086</v>
      </c>
    </row>
    <row r="7" spans="1:19" ht="12.75" customHeight="1">
      <c r="A7" s="14">
        <v>2</v>
      </c>
      <c r="B7" s="15" t="s">
        <v>12</v>
      </c>
      <c r="C7" s="15" t="s">
        <v>13</v>
      </c>
      <c r="D7" s="16">
        <v>55948</v>
      </c>
      <c r="E7" s="17" t="s">
        <v>14</v>
      </c>
      <c r="F7" s="18" t="s">
        <v>11</v>
      </c>
      <c r="G7" s="19">
        <v>3884</v>
      </c>
      <c r="H7" s="20">
        <v>2602</v>
      </c>
      <c r="I7" s="20">
        <v>3174</v>
      </c>
      <c r="J7" s="20">
        <v>2636</v>
      </c>
      <c r="K7" s="20">
        <v>1783</v>
      </c>
      <c r="L7" s="20">
        <v>2062</v>
      </c>
      <c r="M7" s="20">
        <v>2110</v>
      </c>
      <c r="N7" s="20">
        <v>3243</v>
      </c>
      <c r="O7" s="20">
        <v>3505</v>
      </c>
      <c r="P7" s="20">
        <v>3303</v>
      </c>
      <c r="Q7" s="20">
        <v>2016</v>
      </c>
      <c r="R7" s="20">
        <v>1879</v>
      </c>
      <c r="S7" s="20">
        <f t="shared" si="0"/>
        <v>32197</v>
      </c>
    </row>
    <row r="8" spans="1:19" ht="12.75" customHeight="1">
      <c r="A8" s="14">
        <v>3</v>
      </c>
      <c r="B8" s="15" t="s">
        <v>15</v>
      </c>
      <c r="C8" s="15" t="s">
        <v>16</v>
      </c>
      <c r="D8" s="16">
        <v>23190</v>
      </c>
      <c r="E8" s="21" t="s">
        <v>17</v>
      </c>
      <c r="F8" s="22" t="s">
        <v>11</v>
      </c>
      <c r="G8" s="19">
        <v>7064</v>
      </c>
      <c r="H8" s="20">
        <v>5567</v>
      </c>
      <c r="I8" s="20">
        <v>6983</v>
      </c>
      <c r="J8" s="20">
        <v>6208</v>
      </c>
      <c r="K8" s="20">
        <v>4525</v>
      </c>
      <c r="L8" s="20">
        <v>2896</v>
      </c>
      <c r="M8" s="20">
        <v>3099</v>
      </c>
      <c r="N8" s="20">
        <v>7286</v>
      </c>
      <c r="O8" s="20">
        <v>7421</v>
      </c>
      <c r="P8" s="20">
        <v>7450</v>
      </c>
      <c r="Q8" s="20">
        <v>5793</v>
      </c>
      <c r="R8" s="20">
        <v>5394</v>
      </c>
      <c r="S8" s="20">
        <f t="shared" si="0"/>
        <v>69686</v>
      </c>
    </row>
    <row r="9" spans="1:19" ht="12.75" customHeight="1">
      <c r="A9" s="14">
        <v>4</v>
      </c>
      <c r="B9" s="15" t="s">
        <v>18</v>
      </c>
      <c r="C9" s="15" t="s">
        <v>19</v>
      </c>
      <c r="D9" s="16">
        <v>67713</v>
      </c>
      <c r="E9" s="21" t="s">
        <v>20</v>
      </c>
      <c r="F9" s="22" t="s">
        <v>11</v>
      </c>
      <c r="G9" s="189">
        <v>2079</v>
      </c>
      <c r="H9" s="190">
        <v>1625</v>
      </c>
      <c r="I9" s="19">
        <v>2100</v>
      </c>
      <c r="J9" s="20">
        <v>2507</v>
      </c>
      <c r="K9" s="20">
        <v>1418</v>
      </c>
      <c r="L9" s="20">
        <v>940</v>
      </c>
      <c r="M9" s="20">
        <v>1460</v>
      </c>
      <c r="N9" s="20">
        <v>3608</v>
      </c>
      <c r="O9" s="20">
        <v>2838</v>
      </c>
      <c r="P9" s="20">
        <v>14784</v>
      </c>
      <c r="Q9" s="20">
        <v>5942</v>
      </c>
      <c r="R9" s="20">
        <v>1514</v>
      </c>
      <c r="S9" s="20">
        <f t="shared" si="0"/>
        <v>40815</v>
      </c>
    </row>
    <row r="10" spans="1:19" ht="12.75" customHeight="1">
      <c r="A10" s="14">
        <v>5</v>
      </c>
      <c r="B10" s="15" t="s">
        <v>21</v>
      </c>
      <c r="C10" s="15" t="s">
        <v>22</v>
      </c>
      <c r="D10" s="23">
        <v>59223</v>
      </c>
      <c r="E10" s="17" t="s">
        <v>23</v>
      </c>
      <c r="F10" s="22" t="s">
        <v>11</v>
      </c>
      <c r="G10" s="19">
        <v>3996</v>
      </c>
      <c r="H10" s="20">
        <v>2563</v>
      </c>
      <c r="I10" s="20">
        <v>3241</v>
      </c>
      <c r="J10" s="20">
        <v>2783</v>
      </c>
      <c r="K10" s="20">
        <v>1849</v>
      </c>
      <c r="L10" s="20">
        <v>1602</v>
      </c>
      <c r="M10" s="20">
        <v>1632</v>
      </c>
      <c r="N10" s="20">
        <v>4114</v>
      </c>
      <c r="O10" s="20">
        <v>3497</v>
      </c>
      <c r="P10" s="20">
        <v>3415</v>
      </c>
      <c r="Q10" s="20">
        <v>3074</v>
      </c>
      <c r="R10" s="20">
        <v>2068</v>
      </c>
      <c r="S10" s="20">
        <f t="shared" si="0"/>
        <v>33834</v>
      </c>
    </row>
    <row r="11" spans="1:19" ht="12.75" customHeight="1">
      <c r="A11" s="14">
        <v>6</v>
      </c>
      <c r="B11" s="15" t="s">
        <v>24</v>
      </c>
      <c r="C11" s="15" t="s">
        <v>25</v>
      </c>
      <c r="D11" s="23">
        <v>73606</v>
      </c>
      <c r="E11" s="17" t="s">
        <v>26</v>
      </c>
      <c r="F11" s="22" t="s">
        <v>11</v>
      </c>
      <c r="G11" s="19">
        <v>199</v>
      </c>
      <c r="H11" s="20">
        <v>140</v>
      </c>
      <c r="I11" s="20">
        <v>480</v>
      </c>
      <c r="J11" s="20">
        <v>645</v>
      </c>
      <c r="K11" s="20">
        <v>316</v>
      </c>
      <c r="L11" s="20">
        <v>282</v>
      </c>
      <c r="M11" s="20">
        <v>215</v>
      </c>
      <c r="N11" s="20">
        <v>298</v>
      </c>
      <c r="O11" s="20">
        <v>236</v>
      </c>
      <c r="P11" s="20">
        <v>370</v>
      </c>
      <c r="Q11" s="20">
        <v>759</v>
      </c>
      <c r="R11" s="20">
        <v>144</v>
      </c>
      <c r="S11" s="20">
        <f t="shared" si="0"/>
        <v>4084</v>
      </c>
    </row>
    <row r="12" spans="1:19" ht="12.75" customHeight="1">
      <c r="A12" s="14">
        <v>7</v>
      </c>
      <c r="B12" s="15" t="s">
        <v>27</v>
      </c>
      <c r="C12" s="15" t="s">
        <v>28</v>
      </c>
      <c r="D12" s="23">
        <v>67986</v>
      </c>
      <c r="E12" s="17" t="s">
        <v>29</v>
      </c>
      <c r="F12" s="22" t="s">
        <v>11</v>
      </c>
      <c r="G12" s="19">
        <v>845</v>
      </c>
      <c r="H12" s="20">
        <v>428</v>
      </c>
      <c r="I12" s="20">
        <v>303</v>
      </c>
      <c r="J12" s="20">
        <v>280</v>
      </c>
      <c r="K12" s="20">
        <v>158</v>
      </c>
      <c r="L12" s="20">
        <v>123</v>
      </c>
      <c r="M12" s="20">
        <v>169</v>
      </c>
      <c r="N12" s="20">
        <v>830</v>
      </c>
      <c r="O12" s="20">
        <v>794</v>
      </c>
      <c r="P12" s="20">
        <v>514</v>
      </c>
      <c r="Q12" s="20">
        <v>419</v>
      </c>
      <c r="R12" s="20">
        <v>270</v>
      </c>
      <c r="S12" s="20">
        <f t="shared" si="0"/>
        <v>5133</v>
      </c>
    </row>
    <row r="13" spans="1:19" ht="12.75" customHeight="1">
      <c r="A13" s="14">
        <v>8</v>
      </c>
      <c r="B13" s="15" t="s">
        <v>30</v>
      </c>
      <c r="C13" s="15" t="s">
        <v>31</v>
      </c>
      <c r="D13" s="23">
        <v>31705</v>
      </c>
      <c r="E13" s="17" t="s">
        <v>32</v>
      </c>
      <c r="F13" s="22" t="s">
        <v>11</v>
      </c>
      <c r="G13" s="19">
        <v>144</v>
      </c>
      <c r="H13" s="20">
        <v>51</v>
      </c>
      <c r="I13" s="20">
        <v>100</v>
      </c>
      <c r="J13" s="20">
        <v>30</v>
      </c>
      <c r="K13" s="20">
        <v>187</v>
      </c>
      <c r="L13" s="20">
        <v>168</v>
      </c>
      <c r="M13" s="20">
        <v>219</v>
      </c>
      <c r="N13" s="20">
        <v>761</v>
      </c>
      <c r="O13" s="20">
        <v>1088</v>
      </c>
      <c r="P13" s="20">
        <v>520</v>
      </c>
      <c r="Q13" s="20">
        <v>290</v>
      </c>
      <c r="R13" s="20">
        <v>181</v>
      </c>
      <c r="S13" s="20">
        <f t="shared" si="0"/>
        <v>3739</v>
      </c>
    </row>
    <row r="14" spans="1:19" ht="12.75" customHeight="1">
      <c r="A14" s="14">
        <v>9</v>
      </c>
      <c r="B14" s="15" t="s">
        <v>33</v>
      </c>
      <c r="C14" s="15" t="s">
        <v>34</v>
      </c>
      <c r="D14" s="23">
        <v>73607</v>
      </c>
      <c r="E14" s="17" t="s">
        <v>35</v>
      </c>
      <c r="F14" s="14" t="s">
        <v>11</v>
      </c>
      <c r="G14" s="19">
        <v>41</v>
      </c>
      <c r="H14" s="20">
        <v>18</v>
      </c>
      <c r="I14" s="20">
        <v>13</v>
      </c>
      <c r="J14" s="20">
        <v>21</v>
      </c>
      <c r="K14" s="20">
        <v>30</v>
      </c>
      <c r="L14" s="20">
        <v>36</v>
      </c>
      <c r="M14" s="20">
        <v>95</v>
      </c>
      <c r="N14" s="20">
        <v>127</v>
      </c>
      <c r="O14" s="20">
        <v>429</v>
      </c>
      <c r="P14" s="20">
        <v>354</v>
      </c>
      <c r="Q14" s="20">
        <v>313</v>
      </c>
      <c r="R14" s="20">
        <v>178</v>
      </c>
      <c r="S14" s="20">
        <f t="shared" si="0"/>
        <v>1655</v>
      </c>
    </row>
    <row r="15" spans="1:19" ht="12.75" customHeight="1">
      <c r="A15" s="14">
        <v>10</v>
      </c>
      <c r="B15" s="15" t="s">
        <v>36</v>
      </c>
      <c r="C15" s="15" t="s">
        <v>37</v>
      </c>
      <c r="D15" s="23">
        <v>64955</v>
      </c>
      <c r="E15" s="17" t="s">
        <v>38</v>
      </c>
      <c r="F15" s="22" t="s">
        <v>11</v>
      </c>
      <c r="G15" s="19">
        <v>159</v>
      </c>
      <c r="H15" s="20">
        <v>324</v>
      </c>
      <c r="I15" s="20">
        <v>769</v>
      </c>
      <c r="J15" s="20">
        <v>679</v>
      </c>
      <c r="K15" s="20">
        <v>172</v>
      </c>
      <c r="L15" s="20">
        <v>64</v>
      </c>
      <c r="M15" s="20">
        <v>73</v>
      </c>
      <c r="N15" s="20">
        <v>333</v>
      </c>
      <c r="O15" s="20">
        <v>175</v>
      </c>
      <c r="P15" s="20">
        <v>1010</v>
      </c>
      <c r="Q15" s="20">
        <v>1257</v>
      </c>
      <c r="R15" s="20">
        <v>105</v>
      </c>
      <c r="S15" s="20">
        <f t="shared" si="0"/>
        <v>5120</v>
      </c>
    </row>
    <row r="16" spans="1:19" ht="12.75" customHeight="1">
      <c r="A16" s="14">
        <v>11</v>
      </c>
      <c r="B16" s="15" t="s">
        <v>39</v>
      </c>
      <c r="C16" s="15" t="s">
        <v>40</v>
      </c>
      <c r="D16" s="23">
        <v>73602</v>
      </c>
      <c r="E16" s="17" t="s">
        <v>41</v>
      </c>
      <c r="F16" s="22" t="s">
        <v>11</v>
      </c>
      <c r="G16" s="19">
        <v>4995</v>
      </c>
      <c r="H16" s="20">
        <v>4082</v>
      </c>
      <c r="I16" s="20">
        <v>3968</v>
      </c>
      <c r="J16" s="20">
        <v>4578</v>
      </c>
      <c r="K16" s="20">
        <v>3186</v>
      </c>
      <c r="L16" s="20">
        <v>3299</v>
      </c>
      <c r="M16" s="20">
        <v>5731</v>
      </c>
      <c r="N16" s="20">
        <v>5930</v>
      </c>
      <c r="O16" s="20">
        <v>5731</v>
      </c>
      <c r="P16" s="20">
        <v>5589</v>
      </c>
      <c r="Q16" s="20">
        <v>7255</v>
      </c>
      <c r="R16" s="20">
        <v>8707</v>
      </c>
      <c r="S16" s="20">
        <f t="shared" si="0"/>
        <v>63051</v>
      </c>
    </row>
    <row r="17" spans="1:19" ht="12.75" customHeight="1">
      <c r="A17" s="14">
        <v>12</v>
      </c>
      <c r="B17" s="15" t="s">
        <v>42</v>
      </c>
      <c r="C17" s="15" t="s">
        <v>43</v>
      </c>
      <c r="D17" s="23">
        <v>60531</v>
      </c>
      <c r="E17" s="17" t="s">
        <v>44</v>
      </c>
      <c r="F17" s="22" t="s">
        <v>11</v>
      </c>
      <c r="G17" s="19">
        <v>3936</v>
      </c>
      <c r="H17" s="20">
        <v>3654</v>
      </c>
      <c r="I17" s="20">
        <v>2939</v>
      </c>
      <c r="J17" s="20">
        <v>2951</v>
      </c>
      <c r="K17" s="20">
        <v>3660</v>
      </c>
      <c r="L17" s="20">
        <v>2867</v>
      </c>
      <c r="M17" s="20">
        <v>2204</v>
      </c>
      <c r="N17" s="20">
        <v>3641</v>
      </c>
      <c r="O17" s="20">
        <v>3533</v>
      </c>
      <c r="P17" s="20">
        <v>4083</v>
      </c>
      <c r="Q17" s="20">
        <v>3429</v>
      </c>
      <c r="R17" s="20">
        <v>3229</v>
      </c>
      <c r="S17" s="20">
        <f t="shared" si="0"/>
        <v>40126</v>
      </c>
    </row>
    <row r="18" spans="1:19" ht="12.75" customHeight="1">
      <c r="A18" s="14">
        <v>13</v>
      </c>
      <c r="B18" s="15" t="s">
        <v>45</v>
      </c>
      <c r="C18" s="15" t="s">
        <v>46</v>
      </c>
      <c r="D18" s="23">
        <v>71843</v>
      </c>
      <c r="E18" s="21" t="s">
        <v>47</v>
      </c>
      <c r="F18" s="22" t="s">
        <v>11</v>
      </c>
      <c r="G18" s="19">
        <v>786</v>
      </c>
      <c r="H18" s="20">
        <v>326</v>
      </c>
      <c r="I18" s="20">
        <v>373</v>
      </c>
      <c r="J18" s="20">
        <v>290</v>
      </c>
      <c r="K18" s="20">
        <v>703</v>
      </c>
      <c r="L18" s="20">
        <v>212</v>
      </c>
      <c r="M18" s="20">
        <v>217</v>
      </c>
      <c r="N18" s="20">
        <v>1128</v>
      </c>
      <c r="O18" s="20">
        <v>465</v>
      </c>
      <c r="P18" s="20">
        <v>422</v>
      </c>
      <c r="Q18" s="20">
        <v>1391</v>
      </c>
      <c r="R18" s="20">
        <v>1009</v>
      </c>
      <c r="S18" s="20">
        <f t="shared" si="0"/>
        <v>7322</v>
      </c>
    </row>
    <row r="19" spans="1:19" ht="12.75" customHeight="1">
      <c r="A19" s="14">
        <v>14</v>
      </c>
      <c r="B19" s="15" t="s">
        <v>48</v>
      </c>
      <c r="C19" s="15" t="s">
        <v>49</v>
      </c>
      <c r="D19" s="23">
        <v>73608</v>
      </c>
      <c r="E19" s="21" t="s">
        <v>50</v>
      </c>
      <c r="F19" s="22" t="s">
        <v>11</v>
      </c>
      <c r="G19" s="19">
        <v>3048</v>
      </c>
      <c r="H19" s="20">
        <v>3204</v>
      </c>
      <c r="I19" s="20">
        <v>2093</v>
      </c>
      <c r="J19" s="20">
        <v>2311</v>
      </c>
      <c r="K19" s="20">
        <v>1621</v>
      </c>
      <c r="L19" s="20">
        <v>1098</v>
      </c>
      <c r="M19" s="20">
        <v>853</v>
      </c>
      <c r="N19" s="20">
        <v>2425</v>
      </c>
      <c r="O19" s="20">
        <v>2641</v>
      </c>
      <c r="P19" s="20">
        <v>1931</v>
      </c>
      <c r="Q19" s="20">
        <v>2201</v>
      </c>
      <c r="R19" s="20">
        <v>1400</v>
      </c>
      <c r="S19" s="20">
        <f t="shared" si="0"/>
        <v>24826</v>
      </c>
    </row>
    <row r="20" spans="1:19" ht="12.75" customHeight="1">
      <c r="A20" s="14">
        <v>15</v>
      </c>
      <c r="B20" s="15" t="s">
        <v>51</v>
      </c>
      <c r="C20" s="15" t="s">
        <v>52</v>
      </c>
      <c r="D20" s="23">
        <v>59222</v>
      </c>
      <c r="E20" s="17" t="s">
        <v>53</v>
      </c>
      <c r="F20" s="22" t="s">
        <v>11</v>
      </c>
      <c r="G20" s="19">
        <v>1114</v>
      </c>
      <c r="H20" s="20">
        <v>1112</v>
      </c>
      <c r="I20" s="20">
        <v>861</v>
      </c>
      <c r="J20" s="20">
        <v>1343</v>
      </c>
      <c r="K20" s="20">
        <v>882</v>
      </c>
      <c r="L20" s="20">
        <v>819</v>
      </c>
      <c r="M20" s="20">
        <v>831</v>
      </c>
      <c r="N20" s="20">
        <v>2052</v>
      </c>
      <c r="O20" s="20">
        <v>2693</v>
      </c>
      <c r="P20" s="20">
        <v>1771</v>
      </c>
      <c r="Q20" s="20">
        <v>1165</v>
      </c>
      <c r="R20" s="20">
        <v>979</v>
      </c>
      <c r="S20" s="20">
        <f t="shared" si="0"/>
        <v>15622</v>
      </c>
    </row>
    <row r="21" spans="1:19" ht="12.75" customHeight="1">
      <c r="A21" s="14">
        <v>16</v>
      </c>
      <c r="B21" s="15" t="s">
        <v>54</v>
      </c>
      <c r="C21" s="15" t="s">
        <v>55</v>
      </c>
      <c r="D21" s="23">
        <v>73600</v>
      </c>
      <c r="E21" s="21" t="s">
        <v>56</v>
      </c>
      <c r="F21" s="22" t="s">
        <v>11</v>
      </c>
      <c r="G21" s="19">
        <v>1057</v>
      </c>
      <c r="H21" s="20">
        <v>1287</v>
      </c>
      <c r="I21" s="20">
        <v>1421</v>
      </c>
      <c r="J21" s="20">
        <v>2961</v>
      </c>
      <c r="K21" s="20">
        <v>2041</v>
      </c>
      <c r="L21" s="20">
        <v>1290</v>
      </c>
      <c r="M21" s="20">
        <v>1527</v>
      </c>
      <c r="N21" s="20">
        <v>1918</v>
      </c>
      <c r="O21" s="20">
        <v>1980</v>
      </c>
      <c r="P21" s="20">
        <v>1374</v>
      </c>
      <c r="Q21" s="20">
        <v>2172</v>
      </c>
      <c r="R21" s="20">
        <v>1638</v>
      </c>
      <c r="S21" s="20">
        <f t="shared" si="0"/>
        <v>20666</v>
      </c>
    </row>
    <row r="22" spans="1:19" ht="12.75" customHeight="1">
      <c r="A22" s="14">
        <v>17</v>
      </c>
      <c r="B22" s="15" t="s">
        <v>57</v>
      </c>
      <c r="C22" s="15" t="s">
        <v>58</v>
      </c>
      <c r="D22" s="23">
        <v>73601</v>
      </c>
      <c r="E22" s="17" t="s">
        <v>59</v>
      </c>
      <c r="F22" s="22" t="s">
        <v>11</v>
      </c>
      <c r="G22" s="19">
        <v>859</v>
      </c>
      <c r="H22" s="20">
        <v>628</v>
      </c>
      <c r="I22" s="20">
        <v>824</v>
      </c>
      <c r="J22" s="20">
        <v>914</v>
      </c>
      <c r="K22" s="20">
        <v>225</v>
      </c>
      <c r="L22" s="20">
        <v>99</v>
      </c>
      <c r="M22" s="20">
        <v>217</v>
      </c>
      <c r="N22" s="20">
        <v>1212</v>
      </c>
      <c r="O22" s="20">
        <v>960</v>
      </c>
      <c r="P22" s="20">
        <v>748</v>
      </c>
      <c r="Q22" s="20">
        <v>263</v>
      </c>
      <c r="R22" s="20">
        <v>65</v>
      </c>
      <c r="S22" s="20">
        <f t="shared" si="0"/>
        <v>7014</v>
      </c>
    </row>
    <row r="23" spans="1:19" ht="12.75" customHeight="1">
      <c r="A23" s="14">
        <v>18</v>
      </c>
      <c r="B23" s="15" t="s">
        <v>60</v>
      </c>
      <c r="C23" s="15" t="s">
        <v>61</v>
      </c>
      <c r="D23" s="23">
        <v>61839</v>
      </c>
      <c r="E23" s="17" t="s">
        <v>62</v>
      </c>
      <c r="F23" s="24" t="s">
        <v>11</v>
      </c>
      <c r="G23" s="19">
        <v>1842</v>
      </c>
      <c r="H23" s="20">
        <v>1134</v>
      </c>
      <c r="I23" s="20">
        <v>1620</v>
      </c>
      <c r="J23" s="20">
        <v>1546</v>
      </c>
      <c r="K23" s="20">
        <v>1207</v>
      </c>
      <c r="L23" s="20">
        <v>669</v>
      </c>
      <c r="M23" s="20">
        <v>483</v>
      </c>
      <c r="N23" s="20">
        <v>1963</v>
      </c>
      <c r="O23" s="20">
        <v>2988</v>
      </c>
      <c r="P23" s="20">
        <v>1839</v>
      </c>
      <c r="Q23" s="20">
        <v>3495</v>
      </c>
      <c r="R23" s="20">
        <v>1077</v>
      </c>
      <c r="S23" s="20">
        <f t="shared" si="0"/>
        <v>19863</v>
      </c>
    </row>
    <row r="24" spans="1:19" ht="12.75" customHeight="1">
      <c r="A24" s="14">
        <v>19</v>
      </c>
      <c r="B24" s="15" t="s">
        <v>63</v>
      </c>
      <c r="C24" s="15" t="s">
        <v>64</v>
      </c>
      <c r="D24" s="23">
        <v>61840</v>
      </c>
      <c r="E24" s="25" t="s">
        <v>65</v>
      </c>
      <c r="F24" s="24" t="s">
        <v>11</v>
      </c>
      <c r="G24" s="19">
        <v>412</v>
      </c>
      <c r="H24" s="20">
        <v>144</v>
      </c>
      <c r="I24" s="20">
        <v>167</v>
      </c>
      <c r="J24" s="20">
        <v>353</v>
      </c>
      <c r="K24" s="20">
        <v>135</v>
      </c>
      <c r="L24" s="20">
        <v>126</v>
      </c>
      <c r="M24" s="20">
        <v>140</v>
      </c>
      <c r="N24" s="20">
        <v>313</v>
      </c>
      <c r="O24" s="20">
        <v>262</v>
      </c>
      <c r="P24" s="20">
        <v>370</v>
      </c>
      <c r="Q24" s="20">
        <v>582</v>
      </c>
      <c r="R24" s="20">
        <v>257</v>
      </c>
      <c r="S24" s="20">
        <f t="shared" si="0"/>
        <v>3261</v>
      </c>
    </row>
    <row r="25" spans="1:19" ht="12.75" customHeight="1">
      <c r="A25" s="14">
        <v>20</v>
      </c>
      <c r="B25" s="15" t="s">
        <v>66</v>
      </c>
      <c r="C25" s="15" t="s">
        <v>67</v>
      </c>
      <c r="D25" s="23">
        <v>69072</v>
      </c>
      <c r="E25" s="21" t="s">
        <v>68</v>
      </c>
      <c r="F25" s="22" t="s">
        <v>11</v>
      </c>
      <c r="G25" s="19">
        <v>482</v>
      </c>
      <c r="H25" s="20">
        <v>164</v>
      </c>
      <c r="I25" s="20">
        <v>549</v>
      </c>
      <c r="J25" s="20">
        <v>368</v>
      </c>
      <c r="K25" s="20">
        <v>463</v>
      </c>
      <c r="L25" s="20">
        <v>284</v>
      </c>
      <c r="M25" s="20">
        <v>330</v>
      </c>
      <c r="N25" s="20">
        <v>1415</v>
      </c>
      <c r="O25" s="20">
        <v>614</v>
      </c>
      <c r="P25" s="20">
        <v>416</v>
      </c>
      <c r="Q25" s="20">
        <v>348</v>
      </c>
      <c r="R25" s="20">
        <v>528</v>
      </c>
      <c r="S25" s="20">
        <f t="shared" si="0"/>
        <v>5961</v>
      </c>
    </row>
    <row r="26" spans="1:19" ht="12.75" customHeight="1">
      <c r="A26" s="14">
        <v>21</v>
      </c>
      <c r="B26" s="15" t="s">
        <v>69</v>
      </c>
      <c r="C26" s="15" t="s">
        <v>70</v>
      </c>
      <c r="D26" s="23">
        <v>73598</v>
      </c>
      <c r="E26" s="17" t="s">
        <v>71</v>
      </c>
      <c r="F26" s="22" t="s">
        <v>11</v>
      </c>
      <c r="G26" s="19">
        <v>186</v>
      </c>
      <c r="H26" s="20">
        <v>152</v>
      </c>
      <c r="I26" s="20">
        <v>118</v>
      </c>
      <c r="J26" s="20">
        <v>330</v>
      </c>
      <c r="K26" s="20">
        <v>51</v>
      </c>
      <c r="L26" s="20">
        <v>444</v>
      </c>
      <c r="M26" s="20">
        <v>159</v>
      </c>
      <c r="N26" s="20">
        <v>663</v>
      </c>
      <c r="O26" s="20">
        <v>450</v>
      </c>
      <c r="P26" s="20">
        <v>165</v>
      </c>
      <c r="Q26" s="20">
        <v>142</v>
      </c>
      <c r="R26" s="20">
        <v>164</v>
      </c>
      <c r="S26" s="20">
        <f t="shared" si="0"/>
        <v>3024</v>
      </c>
    </row>
    <row r="27" spans="1:19" ht="12.75" customHeight="1">
      <c r="A27" s="14">
        <v>22</v>
      </c>
      <c r="B27" s="15" t="s">
        <v>72</v>
      </c>
      <c r="C27" s="15" t="s">
        <v>73</v>
      </c>
      <c r="D27" s="23">
        <v>65273</v>
      </c>
      <c r="E27" s="21" t="s">
        <v>74</v>
      </c>
      <c r="F27" s="22" t="s">
        <v>11</v>
      </c>
      <c r="G27" s="19">
        <v>4171</v>
      </c>
      <c r="H27" s="20">
        <v>2847</v>
      </c>
      <c r="I27" s="20">
        <v>3194</v>
      </c>
      <c r="J27" s="20">
        <v>3812</v>
      </c>
      <c r="K27" s="20">
        <v>3564</v>
      </c>
      <c r="L27" s="20">
        <v>2026</v>
      </c>
      <c r="M27" s="20">
        <v>3583</v>
      </c>
      <c r="N27" s="20">
        <v>4685</v>
      </c>
      <c r="O27" s="20">
        <v>4426</v>
      </c>
      <c r="P27" s="20">
        <v>4430</v>
      </c>
      <c r="Q27" s="20">
        <v>3407</v>
      </c>
      <c r="R27" s="20">
        <v>3181</v>
      </c>
      <c r="S27" s="20">
        <f t="shared" si="0"/>
        <v>43326</v>
      </c>
    </row>
    <row r="28" spans="1:19" ht="12.75" customHeight="1">
      <c r="A28" s="14">
        <v>23</v>
      </c>
      <c r="B28" s="15" t="s">
        <v>75</v>
      </c>
      <c r="C28" s="15" t="s">
        <v>76</v>
      </c>
      <c r="D28" s="23">
        <v>73605</v>
      </c>
      <c r="E28" s="17" t="s">
        <v>77</v>
      </c>
      <c r="F28" s="22" t="s">
        <v>11</v>
      </c>
      <c r="G28" s="19">
        <v>273</v>
      </c>
      <c r="H28" s="20">
        <v>239</v>
      </c>
      <c r="I28" s="20">
        <v>138</v>
      </c>
      <c r="J28" s="20">
        <v>71</v>
      </c>
      <c r="K28" s="20">
        <v>101</v>
      </c>
      <c r="L28" s="20">
        <v>64</v>
      </c>
      <c r="M28" s="20">
        <v>144</v>
      </c>
      <c r="N28" s="20">
        <v>1187</v>
      </c>
      <c r="O28" s="20">
        <v>506</v>
      </c>
      <c r="P28" s="20">
        <v>1275</v>
      </c>
      <c r="Q28" s="20">
        <v>729</v>
      </c>
      <c r="R28" s="20">
        <v>266</v>
      </c>
      <c r="S28" s="20">
        <f t="shared" si="0"/>
        <v>4993</v>
      </c>
    </row>
    <row r="29" spans="1:19" ht="12.75" customHeight="1">
      <c r="A29" s="26">
        <v>24</v>
      </c>
      <c r="B29" s="27" t="s">
        <v>78</v>
      </c>
      <c r="C29" s="27" t="s">
        <v>79</v>
      </c>
      <c r="D29" s="28">
        <v>55067</v>
      </c>
      <c r="E29" s="29" t="s">
        <v>80</v>
      </c>
      <c r="F29" s="30" t="s">
        <v>11</v>
      </c>
      <c r="G29" s="191">
        <v>149</v>
      </c>
      <c r="H29" s="192">
        <v>62</v>
      </c>
      <c r="I29" s="32">
        <v>1065</v>
      </c>
      <c r="J29" s="32">
        <v>301</v>
      </c>
      <c r="K29" s="32">
        <v>146</v>
      </c>
      <c r="L29" s="32">
        <v>38</v>
      </c>
      <c r="M29" s="32">
        <v>172</v>
      </c>
      <c r="N29" s="32">
        <v>435</v>
      </c>
      <c r="O29" s="32">
        <v>317</v>
      </c>
      <c r="P29" s="32">
        <v>310</v>
      </c>
      <c r="Q29" s="32">
        <v>432</v>
      </c>
      <c r="R29" s="32">
        <v>216</v>
      </c>
      <c r="S29" s="32">
        <f t="shared" si="0"/>
        <v>3643</v>
      </c>
    </row>
    <row r="30" spans="1:19" ht="12.75">
      <c r="A30" s="33"/>
      <c r="B30" s="34"/>
      <c r="C30" s="34"/>
      <c r="D30" s="35"/>
      <c r="E30" s="36"/>
      <c r="F30" s="3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ht="12.75">
      <c r="A31" s="4" t="s">
        <v>81</v>
      </c>
      <c r="B31" s="5"/>
      <c r="C31" s="39"/>
      <c r="D31" s="40"/>
      <c r="E31" s="40"/>
      <c r="F31" s="40"/>
      <c r="G31" s="193"/>
      <c r="H31" s="193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ht="12.75">
      <c r="A32" s="7">
        <v>1</v>
      </c>
      <c r="B32" s="8" t="s">
        <v>82</v>
      </c>
      <c r="C32" s="41" t="s">
        <v>83</v>
      </c>
      <c r="D32" s="42">
        <v>105287</v>
      </c>
      <c r="E32" s="10" t="s">
        <v>84</v>
      </c>
      <c r="F32" s="194" t="s">
        <v>11</v>
      </c>
      <c r="G32" s="195">
        <v>201</v>
      </c>
      <c r="H32" s="195">
        <v>13</v>
      </c>
      <c r="I32" s="12">
        <v>454</v>
      </c>
      <c r="J32" s="13">
        <v>99</v>
      </c>
      <c r="K32" s="13">
        <v>20</v>
      </c>
      <c r="L32" s="13">
        <v>24</v>
      </c>
      <c r="M32" s="13">
        <v>193</v>
      </c>
      <c r="N32" s="13">
        <v>48</v>
      </c>
      <c r="O32" s="13">
        <v>319</v>
      </c>
      <c r="P32" s="13">
        <v>690</v>
      </c>
      <c r="Q32" s="13">
        <v>48</v>
      </c>
      <c r="R32" s="13">
        <v>55</v>
      </c>
      <c r="S32" s="13">
        <f aca="true" t="shared" si="1" ref="S32:S72">SUM(G32:R32)</f>
        <v>2164</v>
      </c>
    </row>
    <row r="33" spans="1:19" ht="12.75">
      <c r="A33" s="44">
        <v>2</v>
      </c>
      <c r="B33" s="15" t="s">
        <v>85</v>
      </c>
      <c r="C33" s="15" t="s">
        <v>86</v>
      </c>
      <c r="D33" s="45">
        <v>106492</v>
      </c>
      <c r="E33" s="46" t="s">
        <v>87</v>
      </c>
      <c r="F33" s="196" t="s">
        <v>11</v>
      </c>
      <c r="G33" s="148">
        <v>184</v>
      </c>
      <c r="H33" s="148">
        <v>195</v>
      </c>
      <c r="I33" s="19">
        <v>105</v>
      </c>
      <c r="J33" s="20">
        <v>165</v>
      </c>
      <c r="K33" s="20">
        <v>259</v>
      </c>
      <c r="L33" s="20">
        <v>1036</v>
      </c>
      <c r="M33" s="20">
        <v>618</v>
      </c>
      <c r="N33" s="20">
        <v>235</v>
      </c>
      <c r="O33" s="20">
        <v>167</v>
      </c>
      <c r="P33" s="20">
        <v>289</v>
      </c>
      <c r="Q33" s="20">
        <v>184</v>
      </c>
      <c r="R33" s="20">
        <v>235</v>
      </c>
      <c r="S33" s="20">
        <f t="shared" si="1"/>
        <v>3672</v>
      </c>
    </row>
    <row r="34" spans="1:19" ht="12.75">
      <c r="A34" s="44">
        <v>3</v>
      </c>
      <c r="B34" s="15" t="s">
        <v>88</v>
      </c>
      <c r="C34" s="15" t="s">
        <v>89</v>
      </c>
      <c r="D34" s="23">
        <v>106493</v>
      </c>
      <c r="E34" s="17" t="s">
        <v>90</v>
      </c>
      <c r="F34" s="197" t="s">
        <v>11</v>
      </c>
      <c r="G34" s="148">
        <v>1</v>
      </c>
      <c r="H34" s="148">
        <v>76</v>
      </c>
      <c r="I34" s="19">
        <v>146</v>
      </c>
      <c r="J34" s="20">
        <v>76</v>
      </c>
      <c r="K34" s="20">
        <v>31</v>
      </c>
      <c r="L34" s="20">
        <v>2</v>
      </c>
      <c r="M34" s="20">
        <v>12</v>
      </c>
      <c r="N34" s="20">
        <v>12</v>
      </c>
      <c r="O34" s="20">
        <v>22</v>
      </c>
      <c r="P34" s="20">
        <v>1</v>
      </c>
      <c r="Q34" s="20">
        <v>0</v>
      </c>
      <c r="R34" s="20">
        <v>0</v>
      </c>
      <c r="S34" s="20">
        <f t="shared" si="1"/>
        <v>379</v>
      </c>
    </row>
    <row r="35" spans="1:19" ht="12.75">
      <c r="A35" s="44">
        <v>4</v>
      </c>
      <c r="B35" s="15" t="s">
        <v>91</v>
      </c>
      <c r="C35" s="15" t="s">
        <v>92</v>
      </c>
      <c r="D35" s="45">
        <v>105286</v>
      </c>
      <c r="E35" s="46" t="s">
        <v>93</v>
      </c>
      <c r="F35" s="44" t="s">
        <v>11</v>
      </c>
      <c r="G35" s="19">
        <v>508</v>
      </c>
      <c r="H35" s="198">
        <v>529</v>
      </c>
      <c r="I35" s="19">
        <v>443</v>
      </c>
      <c r="J35" s="20">
        <v>387</v>
      </c>
      <c r="K35" s="20">
        <v>174</v>
      </c>
      <c r="L35" s="20">
        <v>147</v>
      </c>
      <c r="M35" s="20">
        <v>79</v>
      </c>
      <c r="N35" s="20">
        <v>150</v>
      </c>
      <c r="O35" s="20">
        <v>1026</v>
      </c>
      <c r="P35" s="20">
        <v>1262</v>
      </c>
      <c r="Q35" s="20">
        <v>1690</v>
      </c>
      <c r="R35" s="20">
        <v>196</v>
      </c>
      <c r="S35" s="20">
        <f t="shared" si="1"/>
        <v>6591</v>
      </c>
    </row>
    <row r="36" spans="1:19" ht="12.75">
      <c r="A36" s="44">
        <v>5</v>
      </c>
      <c r="B36" s="15" t="s">
        <v>94</v>
      </c>
      <c r="C36" s="15" t="s">
        <v>95</v>
      </c>
      <c r="D36" s="45">
        <v>106494</v>
      </c>
      <c r="E36" s="46" t="s">
        <v>96</v>
      </c>
      <c r="F36" s="44" t="s">
        <v>11</v>
      </c>
      <c r="G36" s="19">
        <v>29</v>
      </c>
      <c r="H36" s="198">
        <v>17</v>
      </c>
      <c r="I36" s="19">
        <v>46</v>
      </c>
      <c r="J36" s="20">
        <v>34</v>
      </c>
      <c r="K36" s="20">
        <v>3</v>
      </c>
      <c r="L36" s="20">
        <v>3</v>
      </c>
      <c r="M36" s="20">
        <v>27</v>
      </c>
      <c r="N36" s="20">
        <v>60</v>
      </c>
      <c r="O36" s="20">
        <v>49</v>
      </c>
      <c r="P36" s="20">
        <v>378</v>
      </c>
      <c r="Q36" s="20">
        <v>126</v>
      </c>
      <c r="R36" s="20">
        <v>12</v>
      </c>
      <c r="S36" s="20">
        <f t="shared" si="1"/>
        <v>784</v>
      </c>
    </row>
    <row r="37" spans="1:19" ht="12.75">
      <c r="A37" s="44">
        <v>6</v>
      </c>
      <c r="B37" s="15" t="s">
        <v>97</v>
      </c>
      <c r="C37" s="15" t="s">
        <v>98</v>
      </c>
      <c r="D37" s="45">
        <v>106541</v>
      </c>
      <c r="E37" s="46" t="s">
        <v>99</v>
      </c>
      <c r="F37" s="44" t="s">
        <v>11</v>
      </c>
      <c r="G37" s="19">
        <v>108</v>
      </c>
      <c r="H37" s="20">
        <v>48</v>
      </c>
      <c r="I37" s="20">
        <v>27</v>
      </c>
      <c r="J37" s="20">
        <v>20</v>
      </c>
      <c r="K37" s="20">
        <v>28</v>
      </c>
      <c r="L37" s="20">
        <v>1</v>
      </c>
      <c r="M37" s="20">
        <v>6</v>
      </c>
      <c r="N37" s="20">
        <v>86</v>
      </c>
      <c r="O37" s="20">
        <v>28</v>
      </c>
      <c r="P37" s="20">
        <v>9</v>
      </c>
      <c r="Q37" s="20">
        <v>5</v>
      </c>
      <c r="R37" s="20">
        <v>125</v>
      </c>
      <c r="S37" s="20">
        <f t="shared" si="1"/>
        <v>491</v>
      </c>
    </row>
    <row r="38" spans="1:19" ht="12.75">
      <c r="A38" s="44">
        <v>7</v>
      </c>
      <c r="B38" s="15" t="s">
        <v>100</v>
      </c>
      <c r="C38" s="15" t="s">
        <v>101</v>
      </c>
      <c r="D38" s="45">
        <v>106496</v>
      </c>
      <c r="E38" s="46" t="s">
        <v>102</v>
      </c>
      <c r="F38" s="44" t="s">
        <v>11</v>
      </c>
      <c r="G38" s="19">
        <v>89</v>
      </c>
      <c r="H38" s="20">
        <v>61</v>
      </c>
      <c r="I38" s="20">
        <v>58</v>
      </c>
      <c r="J38" s="20">
        <v>2</v>
      </c>
      <c r="K38" s="20">
        <v>16</v>
      </c>
      <c r="L38" s="20">
        <v>64</v>
      </c>
      <c r="M38" s="20">
        <v>53</v>
      </c>
      <c r="N38" s="20">
        <v>79</v>
      </c>
      <c r="O38" s="20">
        <v>61</v>
      </c>
      <c r="P38" s="20">
        <v>140</v>
      </c>
      <c r="Q38" s="20">
        <v>54</v>
      </c>
      <c r="R38" s="20">
        <v>89</v>
      </c>
      <c r="S38" s="20">
        <f t="shared" si="1"/>
        <v>766</v>
      </c>
    </row>
    <row r="39" spans="1:19" ht="12.75">
      <c r="A39" s="44">
        <v>8</v>
      </c>
      <c r="B39" s="15" t="s">
        <v>103</v>
      </c>
      <c r="C39" s="15" t="s">
        <v>104</v>
      </c>
      <c r="D39" s="45">
        <v>106497</v>
      </c>
      <c r="E39" s="46" t="s">
        <v>105</v>
      </c>
      <c r="F39" s="44" t="s">
        <v>11</v>
      </c>
      <c r="G39" s="19">
        <v>17</v>
      </c>
      <c r="H39" s="20">
        <v>5</v>
      </c>
      <c r="I39" s="20">
        <v>2</v>
      </c>
      <c r="J39" s="20">
        <v>13</v>
      </c>
      <c r="K39" s="20">
        <v>6</v>
      </c>
      <c r="L39" s="20">
        <v>0</v>
      </c>
      <c r="M39" s="20">
        <v>16</v>
      </c>
      <c r="N39" s="20">
        <v>2</v>
      </c>
      <c r="O39" s="20">
        <v>34</v>
      </c>
      <c r="P39" s="20">
        <v>3</v>
      </c>
      <c r="Q39" s="20">
        <v>0</v>
      </c>
      <c r="R39" s="20">
        <v>2</v>
      </c>
      <c r="S39" s="20">
        <f t="shared" si="1"/>
        <v>100</v>
      </c>
    </row>
    <row r="40" spans="1:19" ht="12.75">
      <c r="A40" s="44">
        <v>9</v>
      </c>
      <c r="B40" s="15" t="s">
        <v>106</v>
      </c>
      <c r="C40" s="15" t="s">
        <v>107</v>
      </c>
      <c r="D40" s="45">
        <v>106498</v>
      </c>
      <c r="E40" s="46" t="s">
        <v>108</v>
      </c>
      <c r="F40" s="44" t="s">
        <v>11</v>
      </c>
      <c r="G40" s="19">
        <v>1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13</v>
      </c>
      <c r="P40" s="20">
        <v>8310</v>
      </c>
      <c r="Q40" s="20">
        <v>11901</v>
      </c>
      <c r="R40" s="20">
        <v>4103</v>
      </c>
      <c r="S40" s="20">
        <f t="shared" si="1"/>
        <v>24328</v>
      </c>
    </row>
    <row r="41" spans="1:19" ht="12.75">
      <c r="A41" s="44">
        <v>10</v>
      </c>
      <c r="B41" s="15" t="s">
        <v>109</v>
      </c>
      <c r="C41" s="15" t="s">
        <v>110</v>
      </c>
      <c r="D41" s="45">
        <v>106499</v>
      </c>
      <c r="E41" s="46" t="s">
        <v>111</v>
      </c>
      <c r="F41" s="44" t="s">
        <v>11</v>
      </c>
      <c r="G41" s="19">
        <v>65</v>
      </c>
      <c r="H41" s="20">
        <v>13</v>
      </c>
      <c r="I41" s="20">
        <v>1</v>
      </c>
      <c r="J41" s="20">
        <v>64</v>
      </c>
      <c r="K41" s="20">
        <v>44</v>
      </c>
      <c r="L41" s="20">
        <v>17</v>
      </c>
      <c r="M41" s="20">
        <v>18</v>
      </c>
      <c r="N41" s="20">
        <v>8</v>
      </c>
      <c r="O41" s="20">
        <v>2</v>
      </c>
      <c r="P41" s="20">
        <v>24</v>
      </c>
      <c r="Q41" s="20">
        <v>21</v>
      </c>
      <c r="R41" s="20">
        <v>0</v>
      </c>
      <c r="S41" s="20">
        <f t="shared" si="1"/>
        <v>277</v>
      </c>
    </row>
    <row r="42" spans="1:19" ht="12.75">
      <c r="A42" s="44">
        <v>11</v>
      </c>
      <c r="B42" s="15" t="s">
        <v>112</v>
      </c>
      <c r="C42" s="15" t="s">
        <v>113</v>
      </c>
      <c r="D42" s="45">
        <v>106501</v>
      </c>
      <c r="E42" s="46" t="s">
        <v>114</v>
      </c>
      <c r="F42" s="44" t="s">
        <v>11</v>
      </c>
      <c r="G42" s="19">
        <v>21</v>
      </c>
      <c r="H42" s="20">
        <v>2</v>
      </c>
      <c r="I42" s="20">
        <v>8</v>
      </c>
      <c r="J42" s="20">
        <v>1</v>
      </c>
      <c r="K42" s="20">
        <v>7</v>
      </c>
      <c r="L42" s="20">
        <v>3</v>
      </c>
      <c r="M42" s="20">
        <v>9</v>
      </c>
      <c r="N42" s="20">
        <v>10</v>
      </c>
      <c r="O42" s="20">
        <v>30</v>
      </c>
      <c r="P42" s="20">
        <v>11</v>
      </c>
      <c r="Q42" s="20">
        <v>4</v>
      </c>
      <c r="R42" s="20">
        <v>34</v>
      </c>
      <c r="S42" s="20">
        <f t="shared" si="1"/>
        <v>140</v>
      </c>
    </row>
    <row r="43" spans="1:19" ht="12.75">
      <c r="A43" s="44">
        <v>12</v>
      </c>
      <c r="B43" s="15" t="s">
        <v>115</v>
      </c>
      <c r="C43" s="15" t="s">
        <v>116</v>
      </c>
      <c r="D43" s="45">
        <v>106502</v>
      </c>
      <c r="E43" s="46" t="s">
        <v>117</v>
      </c>
      <c r="F43" s="44" t="s">
        <v>11</v>
      </c>
      <c r="G43" s="19">
        <v>55</v>
      </c>
      <c r="H43" s="20">
        <v>172</v>
      </c>
      <c r="I43" s="20">
        <v>17</v>
      </c>
      <c r="J43" s="20">
        <v>465</v>
      </c>
      <c r="K43" s="20">
        <v>156</v>
      </c>
      <c r="L43" s="20">
        <v>68</v>
      </c>
      <c r="M43" s="20">
        <v>108</v>
      </c>
      <c r="N43" s="20">
        <v>68</v>
      </c>
      <c r="O43" s="20">
        <v>11</v>
      </c>
      <c r="P43" s="20">
        <v>35</v>
      </c>
      <c r="Q43" s="20">
        <v>121</v>
      </c>
      <c r="R43" s="20">
        <v>4</v>
      </c>
      <c r="S43" s="20">
        <f t="shared" si="1"/>
        <v>1280</v>
      </c>
    </row>
    <row r="44" spans="1:19" ht="12.75">
      <c r="A44" s="44">
        <v>13</v>
      </c>
      <c r="B44" s="15" t="s">
        <v>118</v>
      </c>
      <c r="C44" s="15" t="s">
        <v>119</v>
      </c>
      <c r="D44" s="45">
        <v>106503</v>
      </c>
      <c r="E44" s="46" t="s">
        <v>120</v>
      </c>
      <c r="F44" s="44" t="s">
        <v>11</v>
      </c>
      <c r="G44" s="19">
        <v>504</v>
      </c>
      <c r="H44" s="20">
        <v>407</v>
      </c>
      <c r="I44" s="20">
        <v>337</v>
      </c>
      <c r="J44" s="20">
        <v>369</v>
      </c>
      <c r="K44" s="20">
        <v>110</v>
      </c>
      <c r="L44" s="20">
        <v>252</v>
      </c>
      <c r="M44" s="20">
        <v>145</v>
      </c>
      <c r="N44" s="20">
        <v>545</v>
      </c>
      <c r="O44" s="20">
        <v>349</v>
      </c>
      <c r="P44" s="20">
        <v>217</v>
      </c>
      <c r="Q44" s="20">
        <v>206</v>
      </c>
      <c r="R44" s="20">
        <v>525</v>
      </c>
      <c r="S44" s="20">
        <f t="shared" si="1"/>
        <v>3966</v>
      </c>
    </row>
    <row r="45" spans="1:19" ht="12.75">
      <c r="A45" s="44">
        <v>14</v>
      </c>
      <c r="B45" s="15" t="s">
        <v>121</v>
      </c>
      <c r="C45" s="15" t="s">
        <v>122</v>
      </c>
      <c r="D45" s="45">
        <v>71933</v>
      </c>
      <c r="E45" s="46" t="s">
        <v>123</v>
      </c>
      <c r="F45" s="44" t="s">
        <v>11</v>
      </c>
      <c r="G45" s="19">
        <v>9</v>
      </c>
      <c r="H45" s="20">
        <v>16</v>
      </c>
      <c r="I45" s="20">
        <v>15</v>
      </c>
      <c r="J45" s="20">
        <v>96</v>
      </c>
      <c r="K45" s="20">
        <v>13</v>
      </c>
      <c r="L45" s="20">
        <v>152</v>
      </c>
      <c r="M45" s="20">
        <v>6</v>
      </c>
      <c r="N45" s="20">
        <v>34</v>
      </c>
      <c r="O45" s="20">
        <v>14</v>
      </c>
      <c r="P45" s="20">
        <v>27</v>
      </c>
      <c r="Q45" s="20">
        <v>3</v>
      </c>
      <c r="R45" s="20">
        <v>9</v>
      </c>
      <c r="S45" s="20">
        <f t="shared" si="1"/>
        <v>394</v>
      </c>
    </row>
    <row r="46" spans="1:19" ht="12.75">
      <c r="A46" s="44">
        <v>15</v>
      </c>
      <c r="B46" s="15" t="s">
        <v>124</v>
      </c>
      <c r="C46" s="15" t="s">
        <v>125</v>
      </c>
      <c r="D46" s="45">
        <v>106504</v>
      </c>
      <c r="E46" s="46" t="s">
        <v>126</v>
      </c>
      <c r="F46" s="44" t="s">
        <v>11</v>
      </c>
      <c r="G46" s="19">
        <v>88</v>
      </c>
      <c r="H46" s="20">
        <v>43</v>
      </c>
      <c r="I46" s="20">
        <v>54</v>
      </c>
      <c r="J46" s="20">
        <v>114</v>
      </c>
      <c r="K46" s="20">
        <v>46</v>
      </c>
      <c r="L46" s="20">
        <v>45</v>
      </c>
      <c r="M46" s="20">
        <v>136</v>
      </c>
      <c r="N46" s="20">
        <v>91</v>
      </c>
      <c r="O46" s="20">
        <v>269</v>
      </c>
      <c r="P46" s="20">
        <v>117</v>
      </c>
      <c r="Q46" s="20">
        <v>44</v>
      </c>
      <c r="R46" s="20">
        <v>12</v>
      </c>
      <c r="S46" s="20">
        <f t="shared" si="1"/>
        <v>1059</v>
      </c>
    </row>
    <row r="47" spans="1:19" ht="12.75">
      <c r="A47" s="44">
        <v>16</v>
      </c>
      <c r="B47" s="15" t="s">
        <v>127</v>
      </c>
      <c r="C47" s="15" t="s">
        <v>128</v>
      </c>
      <c r="D47" s="45">
        <v>106505</v>
      </c>
      <c r="E47" s="46" t="s">
        <v>129</v>
      </c>
      <c r="F47" s="44" t="s">
        <v>11</v>
      </c>
      <c r="G47" s="19">
        <v>36</v>
      </c>
      <c r="H47" s="20">
        <v>4</v>
      </c>
      <c r="I47" s="20">
        <v>3</v>
      </c>
      <c r="J47" s="20">
        <v>7</v>
      </c>
      <c r="K47" s="20">
        <v>28</v>
      </c>
      <c r="L47" s="20">
        <v>0</v>
      </c>
      <c r="M47" s="20">
        <v>0</v>
      </c>
      <c r="N47" s="20">
        <v>20</v>
      </c>
      <c r="O47" s="20">
        <v>1</v>
      </c>
      <c r="P47" s="20">
        <v>203</v>
      </c>
      <c r="Q47" s="20">
        <v>0</v>
      </c>
      <c r="R47" s="20">
        <v>0</v>
      </c>
      <c r="S47" s="20">
        <f t="shared" si="1"/>
        <v>302</v>
      </c>
    </row>
    <row r="48" spans="1:19" ht="12.75">
      <c r="A48" s="44">
        <v>17</v>
      </c>
      <c r="B48" s="15" t="s">
        <v>130</v>
      </c>
      <c r="C48" s="15" t="s">
        <v>131</v>
      </c>
      <c r="D48" s="45">
        <v>106506</v>
      </c>
      <c r="E48" s="46" t="s">
        <v>132</v>
      </c>
      <c r="F48" s="44" t="s">
        <v>11</v>
      </c>
      <c r="G48" s="19">
        <v>901</v>
      </c>
      <c r="H48" s="20">
        <v>496</v>
      </c>
      <c r="I48" s="20">
        <v>233</v>
      </c>
      <c r="J48" s="20">
        <v>331</v>
      </c>
      <c r="K48" s="20">
        <v>749</v>
      </c>
      <c r="L48" s="20">
        <v>200</v>
      </c>
      <c r="M48" s="20">
        <v>266</v>
      </c>
      <c r="N48" s="20">
        <v>440</v>
      </c>
      <c r="O48" s="20">
        <v>1810</v>
      </c>
      <c r="P48" s="20">
        <v>796</v>
      </c>
      <c r="Q48" s="20">
        <v>579</v>
      </c>
      <c r="R48" s="20">
        <v>680</v>
      </c>
      <c r="S48" s="20">
        <f t="shared" si="1"/>
        <v>7481</v>
      </c>
    </row>
    <row r="49" spans="1:19" ht="12.75">
      <c r="A49" s="44">
        <v>18</v>
      </c>
      <c r="B49" s="15" t="s">
        <v>133</v>
      </c>
      <c r="C49" s="15" t="s">
        <v>134</v>
      </c>
      <c r="D49" s="45">
        <v>106513</v>
      </c>
      <c r="E49" s="46" t="s">
        <v>135</v>
      </c>
      <c r="F49" s="44" t="s">
        <v>11</v>
      </c>
      <c r="G49" s="199">
        <v>1207</v>
      </c>
      <c r="H49" s="200">
        <v>535</v>
      </c>
      <c r="I49" s="20">
        <v>453</v>
      </c>
      <c r="J49" s="20">
        <v>288</v>
      </c>
      <c r="K49" s="20">
        <v>332</v>
      </c>
      <c r="L49" s="20">
        <v>209</v>
      </c>
      <c r="M49" s="20">
        <v>236</v>
      </c>
      <c r="N49" s="20">
        <v>522</v>
      </c>
      <c r="O49" s="20">
        <v>1229</v>
      </c>
      <c r="P49" s="20">
        <v>516</v>
      </c>
      <c r="Q49" s="20">
        <v>455</v>
      </c>
      <c r="R49" s="20">
        <v>180</v>
      </c>
      <c r="S49" s="20">
        <f t="shared" si="1"/>
        <v>6162</v>
      </c>
    </row>
    <row r="50" spans="1:19" ht="12.75">
      <c r="A50" s="44">
        <v>19</v>
      </c>
      <c r="B50" s="15" t="s">
        <v>136</v>
      </c>
      <c r="C50" s="15" t="s">
        <v>137</v>
      </c>
      <c r="D50" s="45">
        <v>106515</v>
      </c>
      <c r="E50" s="46" t="s">
        <v>138</v>
      </c>
      <c r="F50" s="44" t="s">
        <v>11</v>
      </c>
      <c r="G50" s="19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5</v>
      </c>
      <c r="O50" s="20">
        <v>0</v>
      </c>
      <c r="P50" s="20">
        <v>17</v>
      </c>
      <c r="Q50" s="20">
        <v>15</v>
      </c>
      <c r="R50" s="20">
        <v>0</v>
      </c>
      <c r="S50" s="20">
        <f t="shared" si="1"/>
        <v>37</v>
      </c>
    </row>
    <row r="51" spans="1:19" ht="12.75">
      <c r="A51" s="44">
        <v>20</v>
      </c>
      <c r="B51" s="49" t="s">
        <v>139</v>
      </c>
      <c r="C51" s="15" t="s">
        <v>140</v>
      </c>
      <c r="D51" s="45">
        <v>106543</v>
      </c>
      <c r="E51" s="46" t="s">
        <v>141</v>
      </c>
      <c r="F51" s="44" t="s">
        <v>11</v>
      </c>
      <c r="G51" s="19">
        <v>212</v>
      </c>
      <c r="H51" s="20">
        <v>332</v>
      </c>
      <c r="I51" s="20">
        <v>4</v>
      </c>
      <c r="J51" s="20">
        <v>47</v>
      </c>
      <c r="K51" s="20">
        <v>613</v>
      </c>
      <c r="L51" s="20">
        <v>203</v>
      </c>
      <c r="M51" s="20">
        <v>119</v>
      </c>
      <c r="N51" s="20">
        <v>97</v>
      </c>
      <c r="O51" s="20">
        <v>181</v>
      </c>
      <c r="P51" s="20">
        <v>62</v>
      </c>
      <c r="Q51" s="20">
        <v>46</v>
      </c>
      <c r="R51" s="20">
        <v>33</v>
      </c>
      <c r="S51" s="20">
        <f t="shared" si="1"/>
        <v>1949</v>
      </c>
    </row>
    <row r="52" spans="1:19" ht="12.75">
      <c r="A52" s="44">
        <v>21</v>
      </c>
      <c r="B52" s="49" t="s">
        <v>142</v>
      </c>
      <c r="C52" s="15" t="s">
        <v>143</v>
      </c>
      <c r="D52" s="45">
        <v>104475</v>
      </c>
      <c r="E52" s="46" t="s">
        <v>144</v>
      </c>
      <c r="F52" s="44" t="s">
        <v>11</v>
      </c>
      <c r="G52" s="19">
        <v>1</v>
      </c>
      <c r="H52" s="20">
        <v>39</v>
      </c>
      <c r="I52" s="20">
        <v>930</v>
      </c>
      <c r="J52" s="20">
        <v>31</v>
      </c>
      <c r="K52" s="20">
        <v>33</v>
      </c>
      <c r="L52" s="20">
        <v>139</v>
      </c>
      <c r="M52" s="20">
        <v>269</v>
      </c>
      <c r="N52" s="20">
        <v>186</v>
      </c>
      <c r="O52" s="20">
        <v>166</v>
      </c>
      <c r="P52" s="20">
        <v>247</v>
      </c>
      <c r="Q52" s="20">
        <v>44</v>
      </c>
      <c r="R52" s="20">
        <v>23</v>
      </c>
      <c r="S52" s="20">
        <f t="shared" si="1"/>
        <v>2108</v>
      </c>
    </row>
    <row r="53" spans="1:19" ht="12.75">
      <c r="A53" s="44">
        <v>22</v>
      </c>
      <c r="B53" s="49" t="s">
        <v>145</v>
      </c>
      <c r="C53" s="15" t="s">
        <v>146</v>
      </c>
      <c r="D53" s="45">
        <v>106544</v>
      </c>
      <c r="E53" s="46" t="s">
        <v>147</v>
      </c>
      <c r="F53" s="44" t="s">
        <v>11</v>
      </c>
      <c r="G53" s="19">
        <v>74</v>
      </c>
      <c r="H53" s="20">
        <v>67</v>
      </c>
      <c r="I53" s="20">
        <v>59</v>
      </c>
      <c r="J53" s="20">
        <v>85</v>
      </c>
      <c r="K53" s="20">
        <v>130</v>
      </c>
      <c r="L53" s="20">
        <v>58</v>
      </c>
      <c r="M53" s="20">
        <v>85</v>
      </c>
      <c r="N53" s="20">
        <v>112</v>
      </c>
      <c r="O53" s="20">
        <v>40</v>
      </c>
      <c r="P53" s="20">
        <v>61</v>
      </c>
      <c r="Q53" s="20">
        <v>27</v>
      </c>
      <c r="R53" s="20">
        <v>22</v>
      </c>
      <c r="S53" s="20">
        <f t="shared" si="1"/>
        <v>820</v>
      </c>
    </row>
    <row r="54" spans="1:19" ht="12.75">
      <c r="A54" s="44">
        <v>23</v>
      </c>
      <c r="B54" s="49" t="s">
        <v>148</v>
      </c>
      <c r="C54" s="15" t="s">
        <v>149</v>
      </c>
      <c r="D54" s="45">
        <v>103745</v>
      </c>
      <c r="E54" s="46" t="s">
        <v>150</v>
      </c>
      <c r="F54" s="44" t="s">
        <v>11</v>
      </c>
      <c r="G54" s="19">
        <v>447</v>
      </c>
      <c r="H54" s="20">
        <v>141</v>
      </c>
      <c r="I54" s="20">
        <v>125</v>
      </c>
      <c r="J54" s="20">
        <v>141</v>
      </c>
      <c r="K54" s="20">
        <v>677</v>
      </c>
      <c r="L54" s="20">
        <v>99</v>
      </c>
      <c r="M54" s="20">
        <v>66</v>
      </c>
      <c r="N54" s="20">
        <v>100</v>
      </c>
      <c r="O54" s="20">
        <v>100</v>
      </c>
      <c r="P54" s="20">
        <v>206</v>
      </c>
      <c r="Q54" s="20">
        <v>101</v>
      </c>
      <c r="R54" s="20">
        <v>232</v>
      </c>
      <c r="S54" s="20">
        <f t="shared" si="1"/>
        <v>2435</v>
      </c>
    </row>
    <row r="55" spans="1:19" ht="12.75">
      <c r="A55" s="44">
        <v>24</v>
      </c>
      <c r="B55" s="15" t="s">
        <v>151</v>
      </c>
      <c r="C55" s="15" t="s">
        <v>152</v>
      </c>
      <c r="D55" s="45">
        <v>104478</v>
      </c>
      <c r="E55" s="46" t="s">
        <v>153</v>
      </c>
      <c r="F55" s="44" t="s">
        <v>11</v>
      </c>
      <c r="G55" s="19">
        <v>353</v>
      </c>
      <c r="H55" s="20">
        <v>52</v>
      </c>
      <c r="I55" s="20">
        <v>249</v>
      </c>
      <c r="J55" s="20">
        <v>114</v>
      </c>
      <c r="K55" s="20">
        <v>31</v>
      </c>
      <c r="L55" s="20">
        <v>29</v>
      </c>
      <c r="M55" s="20">
        <v>330</v>
      </c>
      <c r="N55" s="20">
        <v>1153</v>
      </c>
      <c r="O55" s="20">
        <v>630</v>
      </c>
      <c r="P55" s="20">
        <v>651</v>
      </c>
      <c r="Q55" s="20">
        <v>318</v>
      </c>
      <c r="R55" s="20">
        <v>23</v>
      </c>
      <c r="S55" s="20">
        <f t="shared" si="1"/>
        <v>3933</v>
      </c>
    </row>
    <row r="56" spans="1:19" ht="12.75">
      <c r="A56" s="44">
        <v>25</v>
      </c>
      <c r="B56" s="15" t="s">
        <v>154</v>
      </c>
      <c r="C56" s="15" t="s">
        <v>155</v>
      </c>
      <c r="D56" s="45">
        <v>104333</v>
      </c>
      <c r="E56" s="46" t="s">
        <v>156</v>
      </c>
      <c r="F56" s="44" t="s">
        <v>11</v>
      </c>
      <c r="G56" s="19">
        <v>91</v>
      </c>
      <c r="H56" s="20">
        <v>6</v>
      </c>
      <c r="I56" s="20">
        <v>285</v>
      </c>
      <c r="J56" s="20">
        <v>22</v>
      </c>
      <c r="K56" s="20">
        <v>55</v>
      </c>
      <c r="L56" s="20">
        <v>0</v>
      </c>
      <c r="M56" s="20">
        <v>26</v>
      </c>
      <c r="N56" s="20">
        <v>16</v>
      </c>
      <c r="O56" s="20">
        <v>3</v>
      </c>
      <c r="P56" s="20">
        <v>146</v>
      </c>
      <c r="Q56" s="20">
        <v>468</v>
      </c>
      <c r="R56" s="20">
        <v>163</v>
      </c>
      <c r="S56" s="20">
        <f t="shared" si="1"/>
        <v>1281</v>
      </c>
    </row>
    <row r="57" spans="1:19" ht="12.75">
      <c r="A57" s="44">
        <v>26</v>
      </c>
      <c r="B57" s="15" t="s">
        <v>157</v>
      </c>
      <c r="C57" s="15" t="s">
        <v>158</v>
      </c>
      <c r="D57" s="45">
        <v>106548</v>
      </c>
      <c r="E57" s="46" t="s">
        <v>159</v>
      </c>
      <c r="F57" s="44" t="s">
        <v>11</v>
      </c>
      <c r="G57" s="19">
        <v>4</v>
      </c>
      <c r="H57" s="20">
        <v>10</v>
      </c>
      <c r="I57" s="20">
        <v>1</v>
      </c>
      <c r="J57" s="20">
        <v>1</v>
      </c>
      <c r="K57" s="20">
        <v>1</v>
      </c>
      <c r="L57" s="20">
        <v>12</v>
      </c>
      <c r="M57" s="20">
        <v>0</v>
      </c>
      <c r="N57" s="20">
        <v>7</v>
      </c>
      <c r="O57" s="20">
        <v>2</v>
      </c>
      <c r="P57" s="20">
        <v>26</v>
      </c>
      <c r="Q57" s="20">
        <v>0</v>
      </c>
      <c r="R57" s="20">
        <v>6</v>
      </c>
      <c r="S57" s="20">
        <f t="shared" si="1"/>
        <v>70</v>
      </c>
    </row>
    <row r="58" spans="1:19" ht="12.75">
      <c r="A58" s="44">
        <v>27</v>
      </c>
      <c r="B58" s="15" t="s">
        <v>160</v>
      </c>
      <c r="C58" s="15" t="s">
        <v>161</v>
      </c>
      <c r="D58" s="45">
        <v>106550</v>
      </c>
      <c r="E58" s="46" t="s">
        <v>162</v>
      </c>
      <c r="F58" s="44" t="s">
        <v>11</v>
      </c>
      <c r="G58" s="19">
        <v>42</v>
      </c>
      <c r="H58" s="20">
        <v>33</v>
      </c>
      <c r="I58" s="20">
        <v>7</v>
      </c>
      <c r="J58" s="20">
        <v>0</v>
      </c>
      <c r="K58" s="20">
        <v>133</v>
      </c>
      <c r="L58" s="20">
        <v>113</v>
      </c>
      <c r="M58" s="20">
        <v>50</v>
      </c>
      <c r="N58" s="20">
        <v>210</v>
      </c>
      <c r="O58" s="20">
        <v>168</v>
      </c>
      <c r="P58" s="20">
        <v>85</v>
      </c>
      <c r="Q58" s="20">
        <v>64</v>
      </c>
      <c r="R58" s="20">
        <v>61</v>
      </c>
      <c r="S58" s="20">
        <f t="shared" si="1"/>
        <v>966</v>
      </c>
    </row>
    <row r="59" spans="1:19" ht="12.75">
      <c r="A59" s="44">
        <v>28</v>
      </c>
      <c r="B59" s="15" t="s">
        <v>163</v>
      </c>
      <c r="C59" s="15" t="s">
        <v>164</v>
      </c>
      <c r="D59" s="45">
        <v>106552</v>
      </c>
      <c r="E59" s="46" t="s">
        <v>165</v>
      </c>
      <c r="F59" s="44" t="s">
        <v>11</v>
      </c>
      <c r="G59" s="19">
        <v>18</v>
      </c>
      <c r="H59" s="20">
        <v>130</v>
      </c>
      <c r="I59" s="20">
        <v>51</v>
      </c>
      <c r="J59" s="20">
        <v>89</v>
      </c>
      <c r="K59" s="20">
        <v>17</v>
      </c>
      <c r="L59" s="20">
        <v>15</v>
      </c>
      <c r="M59" s="20">
        <v>46</v>
      </c>
      <c r="N59" s="20">
        <v>24</v>
      </c>
      <c r="O59" s="20">
        <v>127</v>
      </c>
      <c r="P59" s="20">
        <v>20</v>
      </c>
      <c r="Q59" s="20">
        <v>11</v>
      </c>
      <c r="R59" s="20">
        <v>14</v>
      </c>
      <c r="S59" s="20">
        <f t="shared" si="1"/>
        <v>562</v>
      </c>
    </row>
    <row r="60" spans="1:19" ht="12.75">
      <c r="A60" s="44">
        <v>29</v>
      </c>
      <c r="B60" s="15" t="s">
        <v>166</v>
      </c>
      <c r="C60" s="15" t="s">
        <v>167</v>
      </c>
      <c r="D60" s="45">
        <v>106558</v>
      </c>
      <c r="E60" s="46" t="s">
        <v>168</v>
      </c>
      <c r="F60" s="44" t="s">
        <v>11</v>
      </c>
      <c r="G60" s="19">
        <v>2</v>
      </c>
      <c r="H60" s="20">
        <v>2</v>
      </c>
      <c r="I60" s="20">
        <v>203</v>
      </c>
      <c r="J60" s="20">
        <v>34</v>
      </c>
      <c r="K60" s="20">
        <v>41</v>
      </c>
      <c r="L60" s="20">
        <v>206</v>
      </c>
      <c r="M60" s="20">
        <v>220</v>
      </c>
      <c r="N60" s="20">
        <v>203</v>
      </c>
      <c r="O60" s="20">
        <v>343</v>
      </c>
      <c r="P60" s="20">
        <v>40</v>
      </c>
      <c r="Q60" s="20">
        <v>28</v>
      </c>
      <c r="R60" s="20">
        <v>573</v>
      </c>
      <c r="S60" s="20">
        <f t="shared" si="1"/>
        <v>1895</v>
      </c>
    </row>
    <row r="61" spans="1:19" ht="12.75">
      <c r="A61" s="44">
        <v>30</v>
      </c>
      <c r="B61" s="15" t="s">
        <v>169</v>
      </c>
      <c r="C61" s="15" t="s">
        <v>170</v>
      </c>
      <c r="D61" s="45">
        <v>106557</v>
      </c>
      <c r="E61" s="46" t="s">
        <v>171</v>
      </c>
      <c r="F61" s="44" t="s">
        <v>11</v>
      </c>
      <c r="G61" s="19">
        <v>2</v>
      </c>
      <c r="H61" s="20">
        <v>55</v>
      </c>
      <c r="I61" s="20">
        <v>64</v>
      </c>
      <c r="J61" s="20">
        <v>5</v>
      </c>
      <c r="K61" s="20">
        <v>21</v>
      </c>
      <c r="L61" s="20">
        <v>0</v>
      </c>
      <c r="M61" s="20">
        <v>0</v>
      </c>
      <c r="N61" s="20">
        <v>267</v>
      </c>
      <c r="O61" s="20">
        <v>221</v>
      </c>
      <c r="P61" s="20">
        <v>65</v>
      </c>
      <c r="Q61" s="20">
        <v>26</v>
      </c>
      <c r="R61" s="20">
        <v>20</v>
      </c>
      <c r="S61" s="20">
        <f t="shared" si="1"/>
        <v>746</v>
      </c>
    </row>
    <row r="62" spans="1:19" ht="12.75">
      <c r="A62" s="44">
        <v>31</v>
      </c>
      <c r="B62" s="15" t="s">
        <v>172</v>
      </c>
      <c r="C62" s="15" t="s">
        <v>173</v>
      </c>
      <c r="D62" s="45">
        <v>106556</v>
      </c>
      <c r="E62" s="46" t="s">
        <v>174</v>
      </c>
      <c r="F62" s="44" t="s">
        <v>11</v>
      </c>
      <c r="G62" s="19">
        <v>4</v>
      </c>
      <c r="H62" s="20">
        <v>31</v>
      </c>
      <c r="I62" s="20">
        <v>33</v>
      </c>
      <c r="J62" s="20">
        <v>134</v>
      </c>
      <c r="K62" s="20">
        <v>76</v>
      </c>
      <c r="L62" s="20">
        <v>62</v>
      </c>
      <c r="M62" s="20">
        <v>40</v>
      </c>
      <c r="N62" s="20">
        <v>14</v>
      </c>
      <c r="O62" s="20">
        <v>19</v>
      </c>
      <c r="P62" s="20">
        <v>22</v>
      </c>
      <c r="Q62" s="20">
        <v>39</v>
      </c>
      <c r="R62" s="20">
        <v>6</v>
      </c>
      <c r="S62" s="20">
        <f t="shared" si="1"/>
        <v>480</v>
      </c>
    </row>
    <row r="63" spans="1:19" ht="12.75">
      <c r="A63" s="44">
        <v>32</v>
      </c>
      <c r="B63" s="15" t="s">
        <v>175</v>
      </c>
      <c r="C63" s="15" t="s">
        <v>176</v>
      </c>
      <c r="D63" s="45">
        <v>54638</v>
      </c>
      <c r="E63" s="46" t="s">
        <v>177</v>
      </c>
      <c r="F63" s="44" t="s">
        <v>11</v>
      </c>
      <c r="G63" s="19">
        <v>917</v>
      </c>
      <c r="H63" s="20">
        <v>867</v>
      </c>
      <c r="I63" s="20">
        <v>921</v>
      </c>
      <c r="J63" s="20">
        <v>952</v>
      </c>
      <c r="K63" s="20">
        <v>731</v>
      </c>
      <c r="L63" s="20">
        <v>294</v>
      </c>
      <c r="M63" s="20">
        <v>1038</v>
      </c>
      <c r="N63" s="20">
        <v>341</v>
      </c>
      <c r="O63" s="20">
        <v>448</v>
      </c>
      <c r="P63" s="20">
        <v>1816</v>
      </c>
      <c r="Q63" s="20">
        <v>1021</v>
      </c>
      <c r="R63" s="20">
        <v>531</v>
      </c>
      <c r="S63" s="20">
        <f t="shared" si="1"/>
        <v>9877</v>
      </c>
    </row>
    <row r="64" spans="1:19" ht="12.75">
      <c r="A64" s="44">
        <v>33</v>
      </c>
      <c r="B64" s="15" t="s">
        <v>178</v>
      </c>
      <c r="C64" s="15" t="s">
        <v>179</v>
      </c>
      <c r="D64" s="45">
        <v>106555</v>
      </c>
      <c r="E64" s="46" t="s">
        <v>180</v>
      </c>
      <c r="F64" s="44" t="s">
        <v>11</v>
      </c>
      <c r="G64" s="19">
        <v>368</v>
      </c>
      <c r="H64" s="20">
        <v>539</v>
      </c>
      <c r="I64" s="20">
        <v>169</v>
      </c>
      <c r="J64" s="20">
        <v>203</v>
      </c>
      <c r="K64" s="20">
        <v>340</v>
      </c>
      <c r="L64" s="20">
        <v>93</v>
      </c>
      <c r="M64" s="20">
        <v>107</v>
      </c>
      <c r="N64" s="20">
        <v>83</v>
      </c>
      <c r="O64" s="20">
        <v>92</v>
      </c>
      <c r="P64" s="20">
        <v>103</v>
      </c>
      <c r="Q64" s="20">
        <v>211</v>
      </c>
      <c r="R64" s="20">
        <v>41</v>
      </c>
      <c r="S64" s="20">
        <f t="shared" si="1"/>
        <v>2349</v>
      </c>
    </row>
    <row r="65" spans="1:19" ht="12.75">
      <c r="A65" s="44">
        <v>34</v>
      </c>
      <c r="B65" s="15" t="s">
        <v>181</v>
      </c>
      <c r="C65" s="15" t="s">
        <v>182</v>
      </c>
      <c r="D65" s="45">
        <v>106553</v>
      </c>
      <c r="E65" s="46" t="s">
        <v>183</v>
      </c>
      <c r="F65" s="44" t="s">
        <v>11</v>
      </c>
      <c r="G65" s="19">
        <v>117</v>
      </c>
      <c r="H65" s="20">
        <v>51</v>
      </c>
      <c r="I65" s="20">
        <v>72</v>
      </c>
      <c r="J65" s="20">
        <v>34</v>
      </c>
      <c r="K65" s="20">
        <v>115</v>
      </c>
      <c r="L65" s="20">
        <v>53</v>
      </c>
      <c r="M65" s="20">
        <v>82</v>
      </c>
      <c r="N65" s="20">
        <v>21</v>
      </c>
      <c r="O65" s="20">
        <v>431</v>
      </c>
      <c r="P65" s="20">
        <v>53</v>
      </c>
      <c r="Q65" s="20">
        <v>199</v>
      </c>
      <c r="R65" s="20">
        <v>34</v>
      </c>
      <c r="S65" s="20">
        <f t="shared" si="1"/>
        <v>1262</v>
      </c>
    </row>
    <row r="66" spans="1:19" ht="12.75">
      <c r="A66" s="44">
        <v>35</v>
      </c>
      <c r="B66" s="15" t="s">
        <v>184</v>
      </c>
      <c r="C66" s="15" t="s">
        <v>185</v>
      </c>
      <c r="D66" s="45">
        <v>106554</v>
      </c>
      <c r="E66" s="46" t="s">
        <v>186</v>
      </c>
      <c r="F66" s="44" t="s">
        <v>11</v>
      </c>
      <c r="G66" s="19">
        <v>20</v>
      </c>
      <c r="H66" s="20">
        <v>11</v>
      </c>
      <c r="I66" s="20">
        <v>12</v>
      </c>
      <c r="J66" s="20">
        <v>34</v>
      </c>
      <c r="K66" s="20">
        <v>162</v>
      </c>
      <c r="L66" s="20">
        <v>35</v>
      </c>
      <c r="M66" s="20">
        <v>168</v>
      </c>
      <c r="N66" s="20">
        <v>49</v>
      </c>
      <c r="O66" s="20">
        <v>126</v>
      </c>
      <c r="P66" s="20">
        <v>64</v>
      </c>
      <c r="Q66" s="20">
        <v>58</v>
      </c>
      <c r="R66" s="20">
        <v>7</v>
      </c>
      <c r="S66" s="20">
        <f t="shared" si="1"/>
        <v>746</v>
      </c>
    </row>
    <row r="67" spans="1:19" ht="12.75">
      <c r="A67" s="44">
        <v>36</v>
      </c>
      <c r="B67" s="15" t="s">
        <v>187</v>
      </c>
      <c r="C67" s="15" t="s">
        <v>188</v>
      </c>
      <c r="D67" s="45">
        <v>106551</v>
      </c>
      <c r="E67" s="46" t="s">
        <v>189</v>
      </c>
      <c r="F67" s="44" t="s">
        <v>11</v>
      </c>
      <c r="G67" s="19">
        <v>207</v>
      </c>
      <c r="H67" s="20">
        <v>75</v>
      </c>
      <c r="I67" s="20">
        <v>153</v>
      </c>
      <c r="J67" s="20">
        <v>182</v>
      </c>
      <c r="K67" s="20">
        <v>184</v>
      </c>
      <c r="L67" s="20">
        <v>65</v>
      </c>
      <c r="M67" s="20">
        <v>165</v>
      </c>
      <c r="N67" s="20">
        <v>165</v>
      </c>
      <c r="O67" s="20">
        <v>674</v>
      </c>
      <c r="P67" s="20">
        <v>427</v>
      </c>
      <c r="Q67" s="20">
        <v>172</v>
      </c>
      <c r="R67" s="20">
        <v>183</v>
      </c>
      <c r="S67" s="20">
        <f t="shared" si="1"/>
        <v>2652</v>
      </c>
    </row>
    <row r="68" spans="1:19" ht="12.75">
      <c r="A68" s="44">
        <v>37</v>
      </c>
      <c r="B68" s="15" t="s">
        <v>190</v>
      </c>
      <c r="C68" s="15" t="s">
        <v>191</v>
      </c>
      <c r="D68" s="45">
        <v>106549</v>
      </c>
      <c r="E68" s="46" t="s">
        <v>192</v>
      </c>
      <c r="F68" s="44" t="s">
        <v>11</v>
      </c>
      <c r="G68" s="19">
        <v>732</v>
      </c>
      <c r="H68" s="20">
        <v>543</v>
      </c>
      <c r="I68" s="20">
        <v>166</v>
      </c>
      <c r="J68" s="20">
        <v>221</v>
      </c>
      <c r="K68" s="20">
        <v>81</v>
      </c>
      <c r="L68" s="20">
        <v>62</v>
      </c>
      <c r="M68" s="20">
        <v>26</v>
      </c>
      <c r="N68" s="20">
        <v>1031</v>
      </c>
      <c r="O68" s="20">
        <v>1869</v>
      </c>
      <c r="P68" s="20">
        <v>480</v>
      </c>
      <c r="Q68" s="20">
        <v>349</v>
      </c>
      <c r="R68" s="20">
        <v>184</v>
      </c>
      <c r="S68" s="20">
        <f t="shared" si="1"/>
        <v>5744</v>
      </c>
    </row>
    <row r="69" spans="1:19" ht="12.75">
      <c r="A69" s="44">
        <v>38</v>
      </c>
      <c r="B69" s="15" t="s">
        <v>193</v>
      </c>
      <c r="C69" s="15" t="s">
        <v>194</v>
      </c>
      <c r="D69" s="45">
        <v>103483</v>
      </c>
      <c r="E69" s="46" t="s">
        <v>195</v>
      </c>
      <c r="F69" s="44" t="s">
        <v>11</v>
      </c>
      <c r="G69" s="19">
        <v>105</v>
      </c>
      <c r="H69" s="20">
        <v>93</v>
      </c>
      <c r="I69" s="20">
        <v>64</v>
      </c>
      <c r="J69" s="20">
        <v>47</v>
      </c>
      <c r="K69" s="20">
        <v>341</v>
      </c>
      <c r="L69" s="20">
        <v>108</v>
      </c>
      <c r="M69" s="20">
        <v>127</v>
      </c>
      <c r="N69" s="20">
        <v>361</v>
      </c>
      <c r="O69" s="20">
        <v>1236</v>
      </c>
      <c r="P69" s="20">
        <v>1960</v>
      </c>
      <c r="Q69" s="20">
        <v>207</v>
      </c>
      <c r="R69" s="20">
        <v>96</v>
      </c>
      <c r="S69" s="20">
        <f t="shared" si="1"/>
        <v>4745</v>
      </c>
    </row>
    <row r="70" spans="1:19" ht="12.75">
      <c r="A70" s="44">
        <v>39</v>
      </c>
      <c r="B70" s="15" t="s">
        <v>196</v>
      </c>
      <c r="C70" s="15" t="s">
        <v>197</v>
      </c>
      <c r="D70" s="45">
        <v>106547</v>
      </c>
      <c r="E70" s="46" t="s">
        <v>198</v>
      </c>
      <c r="F70" s="44" t="s">
        <v>11</v>
      </c>
      <c r="G70" s="19">
        <v>5</v>
      </c>
      <c r="H70" s="20">
        <v>237</v>
      </c>
      <c r="I70" s="20">
        <v>42</v>
      </c>
      <c r="J70" s="20">
        <v>4</v>
      </c>
      <c r="K70" s="20">
        <v>12</v>
      </c>
      <c r="L70" s="20">
        <v>20</v>
      </c>
      <c r="M70" s="20">
        <v>103</v>
      </c>
      <c r="N70" s="20">
        <v>3</v>
      </c>
      <c r="O70" s="20">
        <v>9</v>
      </c>
      <c r="P70" s="20">
        <v>42</v>
      </c>
      <c r="Q70" s="20">
        <v>127</v>
      </c>
      <c r="R70" s="20">
        <v>41</v>
      </c>
      <c r="S70" s="20">
        <f t="shared" si="1"/>
        <v>645</v>
      </c>
    </row>
    <row r="71" spans="1:19" ht="12.75">
      <c r="A71" s="44">
        <v>40</v>
      </c>
      <c r="B71" s="15" t="s">
        <v>199</v>
      </c>
      <c r="C71" s="15" t="s">
        <v>200</v>
      </c>
      <c r="D71" s="45">
        <v>106546</v>
      </c>
      <c r="E71" s="46" t="s">
        <v>201</v>
      </c>
      <c r="F71" s="44" t="s">
        <v>11</v>
      </c>
      <c r="G71" s="19">
        <v>74</v>
      </c>
      <c r="H71" s="20">
        <v>86</v>
      </c>
      <c r="I71" s="20">
        <v>130</v>
      </c>
      <c r="J71" s="20">
        <v>152</v>
      </c>
      <c r="K71" s="20">
        <v>21</v>
      </c>
      <c r="L71" s="20">
        <v>20</v>
      </c>
      <c r="M71" s="20">
        <v>115</v>
      </c>
      <c r="N71" s="20">
        <v>187</v>
      </c>
      <c r="O71" s="20">
        <v>128</v>
      </c>
      <c r="P71" s="20">
        <v>113</v>
      </c>
      <c r="Q71" s="20">
        <v>4</v>
      </c>
      <c r="R71" s="20">
        <v>21</v>
      </c>
      <c r="S71" s="20">
        <f t="shared" si="1"/>
        <v>1051</v>
      </c>
    </row>
    <row r="72" spans="1:19" ht="12.75">
      <c r="A72" s="50">
        <v>41</v>
      </c>
      <c r="B72" s="27" t="s">
        <v>202</v>
      </c>
      <c r="C72" s="27" t="s">
        <v>203</v>
      </c>
      <c r="D72" s="51">
        <v>106545</v>
      </c>
      <c r="E72" s="52" t="s">
        <v>204</v>
      </c>
      <c r="F72" s="50" t="s">
        <v>11</v>
      </c>
      <c r="G72" s="31">
        <v>127</v>
      </c>
      <c r="H72" s="32">
        <v>18</v>
      </c>
      <c r="I72" s="32">
        <v>252</v>
      </c>
      <c r="J72" s="32">
        <v>121</v>
      </c>
      <c r="K72" s="32">
        <v>30</v>
      </c>
      <c r="L72" s="32">
        <v>10</v>
      </c>
      <c r="M72" s="32">
        <v>13</v>
      </c>
      <c r="N72" s="32">
        <v>15</v>
      </c>
      <c r="O72" s="32">
        <v>24</v>
      </c>
      <c r="P72" s="32">
        <v>99</v>
      </c>
      <c r="Q72" s="32">
        <v>127</v>
      </c>
      <c r="R72" s="32">
        <v>41</v>
      </c>
      <c r="S72" s="32">
        <f t="shared" si="1"/>
        <v>877</v>
      </c>
    </row>
    <row r="73" spans="1:19" ht="12.75">
      <c r="A73" s="53"/>
      <c r="B73" s="34"/>
      <c r="C73" s="34"/>
      <c r="D73" s="54"/>
      <c r="E73" s="55"/>
      <c r="F73" s="53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19" ht="12.75">
      <c r="A74" s="56" t="s">
        <v>205</v>
      </c>
      <c r="B74" s="57"/>
      <c r="C74" s="58"/>
      <c r="D74" s="58"/>
      <c r="E74" s="58"/>
      <c r="F74" s="5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1:19" ht="12.75">
      <c r="A75" s="59">
        <v>1</v>
      </c>
      <c r="B75" s="8" t="s">
        <v>206</v>
      </c>
      <c r="C75" s="8" t="s">
        <v>207</v>
      </c>
      <c r="D75" s="60">
        <v>106533</v>
      </c>
      <c r="E75" s="61" t="s">
        <v>208</v>
      </c>
      <c r="F75" s="59" t="s">
        <v>11</v>
      </c>
      <c r="G75" s="12">
        <v>89</v>
      </c>
      <c r="H75" s="13">
        <v>86</v>
      </c>
      <c r="I75" s="13">
        <v>78</v>
      </c>
      <c r="J75" s="13">
        <v>229</v>
      </c>
      <c r="K75" s="13">
        <v>318</v>
      </c>
      <c r="L75" s="13">
        <v>148</v>
      </c>
      <c r="M75" s="13">
        <v>110</v>
      </c>
      <c r="N75" s="13">
        <v>154</v>
      </c>
      <c r="O75" s="13">
        <v>350</v>
      </c>
      <c r="P75" s="13">
        <v>514</v>
      </c>
      <c r="Q75" s="13">
        <v>103</v>
      </c>
      <c r="R75" s="13">
        <v>12</v>
      </c>
      <c r="S75" s="13">
        <f aca="true" t="shared" si="2" ref="S75:S83">SUM(G75:R75)</f>
        <v>2191</v>
      </c>
    </row>
    <row r="76" spans="1:19" ht="12.75">
      <c r="A76" s="44">
        <v>2</v>
      </c>
      <c r="B76" s="15" t="s">
        <v>209</v>
      </c>
      <c r="C76" s="15" t="s">
        <v>210</v>
      </c>
      <c r="D76" s="45">
        <v>106534</v>
      </c>
      <c r="E76" s="46" t="s">
        <v>211</v>
      </c>
      <c r="F76" s="44" t="s">
        <v>11</v>
      </c>
      <c r="G76" s="19">
        <v>44</v>
      </c>
      <c r="H76" s="20">
        <v>173</v>
      </c>
      <c r="I76" s="20">
        <v>231</v>
      </c>
      <c r="J76" s="20">
        <v>179</v>
      </c>
      <c r="K76" s="20">
        <v>22</v>
      </c>
      <c r="L76" s="20">
        <v>24</v>
      </c>
      <c r="M76" s="20">
        <v>48</v>
      </c>
      <c r="N76" s="20">
        <v>129</v>
      </c>
      <c r="O76" s="20">
        <v>92</v>
      </c>
      <c r="P76" s="20">
        <v>641</v>
      </c>
      <c r="Q76" s="20">
        <v>655</v>
      </c>
      <c r="R76" s="20">
        <v>215</v>
      </c>
      <c r="S76" s="20">
        <f t="shared" si="2"/>
        <v>2453</v>
      </c>
    </row>
    <row r="77" spans="1:19" ht="12.75">
      <c r="A77" s="44">
        <v>3</v>
      </c>
      <c r="B77" s="15" t="s">
        <v>212</v>
      </c>
      <c r="C77" s="15" t="s">
        <v>213</v>
      </c>
      <c r="D77" s="45">
        <v>106535</v>
      </c>
      <c r="E77" s="46" t="s">
        <v>214</v>
      </c>
      <c r="F77" s="44" t="s">
        <v>11</v>
      </c>
      <c r="G77" s="19">
        <v>47</v>
      </c>
      <c r="H77" s="20">
        <v>44</v>
      </c>
      <c r="I77" s="20">
        <v>58</v>
      </c>
      <c r="J77" s="20">
        <v>51</v>
      </c>
      <c r="K77" s="20">
        <v>83</v>
      </c>
      <c r="L77" s="20">
        <v>51</v>
      </c>
      <c r="M77" s="20">
        <v>42</v>
      </c>
      <c r="N77" s="20">
        <v>57</v>
      </c>
      <c r="O77" s="20">
        <v>57</v>
      </c>
      <c r="P77" s="20">
        <v>39</v>
      </c>
      <c r="Q77" s="20">
        <v>53</v>
      </c>
      <c r="R77" s="20">
        <v>49</v>
      </c>
      <c r="S77" s="20">
        <f t="shared" si="2"/>
        <v>631</v>
      </c>
    </row>
    <row r="78" spans="1:19" ht="12.75">
      <c r="A78" s="44">
        <v>4</v>
      </c>
      <c r="B78" s="15" t="s">
        <v>215</v>
      </c>
      <c r="C78" s="15" t="s">
        <v>216</v>
      </c>
      <c r="D78" s="45">
        <v>106536</v>
      </c>
      <c r="E78" s="46" t="s">
        <v>217</v>
      </c>
      <c r="F78" s="44" t="s">
        <v>11</v>
      </c>
      <c r="G78" s="19">
        <v>67</v>
      </c>
      <c r="H78" s="20">
        <v>162</v>
      </c>
      <c r="I78" s="20">
        <v>136</v>
      </c>
      <c r="J78" s="20">
        <v>95</v>
      </c>
      <c r="K78" s="20">
        <v>151</v>
      </c>
      <c r="L78" s="20">
        <v>58</v>
      </c>
      <c r="M78" s="20">
        <v>113</v>
      </c>
      <c r="N78" s="20">
        <v>214</v>
      </c>
      <c r="O78" s="20">
        <v>1099</v>
      </c>
      <c r="P78" s="20">
        <v>191</v>
      </c>
      <c r="Q78" s="20">
        <v>96</v>
      </c>
      <c r="R78" s="20">
        <v>54</v>
      </c>
      <c r="S78" s="20">
        <f t="shared" si="2"/>
        <v>2436</v>
      </c>
    </row>
    <row r="79" spans="1:19" ht="12.75">
      <c r="A79" s="44">
        <v>5</v>
      </c>
      <c r="B79" s="15" t="s">
        <v>218</v>
      </c>
      <c r="C79" s="15" t="s">
        <v>219</v>
      </c>
      <c r="D79" s="45">
        <v>106537</v>
      </c>
      <c r="E79" s="46" t="s">
        <v>220</v>
      </c>
      <c r="F79" s="44" t="s">
        <v>11</v>
      </c>
      <c r="G79" s="19">
        <v>82</v>
      </c>
      <c r="H79" s="20">
        <v>67</v>
      </c>
      <c r="I79" s="20">
        <v>13</v>
      </c>
      <c r="J79" s="20">
        <v>20</v>
      </c>
      <c r="K79" s="20">
        <v>8</v>
      </c>
      <c r="L79" s="20">
        <v>29</v>
      </c>
      <c r="M79" s="20">
        <v>7</v>
      </c>
      <c r="N79" s="20">
        <v>58</v>
      </c>
      <c r="O79" s="20">
        <v>10</v>
      </c>
      <c r="P79" s="20">
        <v>66</v>
      </c>
      <c r="Q79" s="20">
        <v>48</v>
      </c>
      <c r="R79" s="20">
        <v>25</v>
      </c>
      <c r="S79" s="20">
        <f t="shared" si="2"/>
        <v>433</v>
      </c>
    </row>
    <row r="80" spans="1:19" ht="12.75">
      <c r="A80" s="44">
        <v>6</v>
      </c>
      <c r="B80" s="15" t="s">
        <v>221</v>
      </c>
      <c r="C80" s="15" t="s">
        <v>222</v>
      </c>
      <c r="D80" s="45">
        <v>106538</v>
      </c>
      <c r="E80" s="46" t="s">
        <v>223</v>
      </c>
      <c r="F80" s="44" t="s">
        <v>11</v>
      </c>
      <c r="G80" s="19">
        <v>528</v>
      </c>
      <c r="H80" s="20">
        <v>72</v>
      </c>
      <c r="I80" s="20">
        <v>121</v>
      </c>
      <c r="J80" s="20">
        <v>43</v>
      </c>
      <c r="K80" s="20">
        <v>59</v>
      </c>
      <c r="L80" s="20">
        <v>15</v>
      </c>
      <c r="M80" s="20">
        <v>1348</v>
      </c>
      <c r="N80" s="20">
        <v>349</v>
      </c>
      <c r="O80" s="20">
        <v>298</v>
      </c>
      <c r="P80" s="20">
        <v>512</v>
      </c>
      <c r="Q80" s="20">
        <v>54</v>
      </c>
      <c r="R80" s="20">
        <v>119</v>
      </c>
      <c r="S80" s="20">
        <f t="shared" si="2"/>
        <v>3518</v>
      </c>
    </row>
    <row r="81" spans="1:19" ht="12.75">
      <c r="A81" s="44">
        <v>7</v>
      </c>
      <c r="B81" s="15" t="s">
        <v>224</v>
      </c>
      <c r="C81" s="15" t="s">
        <v>225</v>
      </c>
      <c r="D81" s="45">
        <v>106539</v>
      </c>
      <c r="E81" s="46" t="s">
        <v>226</v>
      </c>
      <c r="F81" s="44" t="s">
        <v>11</v>
      </c>
      <c r="G81" s="19">
        <v>48</v>
      </c>
      <c r="H81" s="20">
        <v>25</v>
      </c>
      <c r="I81" s="20">
        <v>2</v>
      </c>
      <c r="J81" s="20">
        <v>33</v>
      </c>
      <c r="K81" s="20">
        <v>82</v>
      </c>
      <c r="L81" s="20">
        <v>108</v>
      </c>
      <c r="M81" s="20">
        <v>20</v>
      </c>
      <c r="N81" s="20">
        <v>93</v>
      </c>
      <c r="O81" s="20">
        <v>184</v>
      </c>
      <c r="P81" s="20">
        <v>77</v>
      </c>
      <c r="Q81" s="20">
        <v>68</v>
      </c>
      <c r="R81" s="20">
        <v>92</v>
      </c>
      <c r="S81" s="20">
        <f t="shared" si="2"/>
        <v>832</v>
      </c>
    </row>
    <row r="82" spans="1:19" ht="12.75">
      <c r="A82" s="44">
        <v>8</v>
      </c>
      <c r="B82" s="15" t="s">
        <v>227</v>
      </c>
      <c r="C82" s="15" t="s">
        <v>228</v>
      </c>
      <c r="D82" s="45">
        <v>76391</v>
      </c>
      <c r="E82" s="46" t="s">
        <v>229</v>
      </c>
      <c r="F82" s="44" t="s">
        <v>11</v>
      </c>
      <c r="G82" s="19">
        <v>181</v>
      </c>
      <c r="H82" s="20">
        <v>146</v>
      </c>
      <c r="I82" s="20">
        <v>420</v>
      </c>
      <c r="J82" s="20">
        <v>81</v>
      </c>
      <c r="K82" s="20">
        <v>112</v>
      </c>
      <c r="L82" s="20">
        <v>50</v>
      </c>
      <c r="M82" s="20">
        <v>25</v>
      </c>
      <c r="N82" s="20">
        <v>301</v>
      </c>
      <c r="O82" s="20">
        <v>86</v>
      </c>
      <c r="P82" s="20">
        <v>505</v>
      </c>
      <c r="Q82" s="20">
        <v>364</v>
      </c>
      <c r="R82" s="20">
        <v>184</v>
      </c>
      <c r="S82" s="20">
        <f t="shared" si="2"/>
        <v>2455</v>
      </c>
    </row>
    <row r="83" spans="1:19" ht="12.75">
      <c r="A83" s="50">
        <v>9</v>
      </c>
      <c r="B83" s="27" t="s">
        <v>230</v>
      </c>
      <c r="C83" s="27" t="s">
        <v>231</v>
      </c>
      <c r="D83" s="51">
        <v>106540</v>
      </c>
      <c r="E83" s="52" t="s">
        <v>232</v>
      </c>
      <c r="F83" s="50" t="s">
        <v>11</v>
      </c>
      <c r="G83" s="31">
        <v>444</v>
      </c>
      <c r="H83" s="32">
        <v>1889</v>
      </c>
      <c r="I83" s="32">
        <v>687</v>
      </c>
      <c r="J83" s="32">
        <v>851</v>
      </c>
      <c r="K83" s="32">
        <v>173</v>
      </c>
      <c r="L83" s="32">
        <v>342</v>
      </c>
      <c r="M83" s="32">
        <v>185</v>
      </c>
      <c r="N83" s="32">
        <v>1437</v>
      </c>
      <c r="O83" s="32">
        <v>843</v>
      </c>
      <c r="P83" s="32">
        <v>975</v>
      </c>
      <c r="Q83" s="32">
        <v>560</v>
      </c>
      <c r="R83" s="32">
        <v>548</v>
      </c>
      <c r="S83" s="32">
        <f t="shared" si="2"/>
        <v>8934</v>
      </c>
    </row>
    <row r="84" spans="1:19" ht="12.75">
      <c r="A84" s="53"/>
      <c r="B84" s="34"/>
      <c r="C84" s="34"/>
      <c r="D84" s="54"/>
      <c r="E84" s="55"/>
      <c r="F84" s="53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  <row r="85" spans="1:19" ht="12.75">
      <c r="A85" s="62" t="s">
        <v>233</v>
      </c>
      <c r="B85" s="63"/>
      <c r="C85" s="64"/>
      <c r="D85" s="64"/>
      <c r="E85" s="64"/>
      <c r="F85" s="64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</row>
    <row r="86" spans="1:19" ht="12.75">
      <c r="A86" s="65">
        <v>1</v>
      </c>
      <c r="B86" s="66" t="s">
        <v>234</v>
      </c>
      <c r="C86" s="66" t="s">
        <v>235</v>
      </c>
      <c r="D86" s="67">
        <v>106542</v>
      </c>
      <c r="E86" s="68" t="s">
        <v>236</v>
      </c>
      <c r="F86" s="65" t="s">
        <v>11</v>
      </c>
      <c r="G86" s="69">
        <v>15</v>
      </c>
      <c r="H86" s="69">
        <v>0</v>
      </c>
      <c r="I86" s="69">
        <v>0</v>
      </c>
      <c r="J86" s="69">
        <v>2</v>
      </c>
      <c r="K86" s="69">
        <v>5</v>
      </c>
      <c r="L86" s="69">
        <v>1</v>
      </c>
      <c r="M86" s="69">
        <v>1</v>
      </c>
      <c r="N86" s="69">
        <v>0</v>
      </c>
      <c r="O86" s="69">
        <v>3</v>
      </c>
      <c r="P86" s="69">
        <v>0</v>
      </c>
      <c r="Q86" s="69">
        <v>0</v>
      </c>
      <c r="R86" s="69">
        <v>0</v>
      </c>
      <c r="S86" s="69">
        <f>SUM(G86:R86)</f>
        <v>27</v>
      </c>
    </row>
    <row r="87" spans="1:19" ht="12.75">
      <c r="A87" s="274" t="s">
        <v>237</v>
      </c>
      <c r="B87" s="274"/>
      <c r="C87" s="274"/>
      <c r="D87" s="274"/>
      <c r="E87" s="274"/>
      <c r="F87" s="274"/>
      <c r="G87" s="70">
        <f aca="true" t="shared" si="3" ref="G87:R87">SUM(G6:G86)</f>
        <v>52746</v>
      </c>
      <c r="H87" s="70">
        <f t="shared" si="3"/>
        <v>42190</v>
      </c>
      <c r="I87" s="70">
        <f t="shared" si="3"/>
        <v>45303</v>
      </c>
      <c r="J87" s="70">
        <f t="shared" si="3"/>
        <v>45705</v>
      </c>
      <c r="K87" s="70">
        <f t="shared" si="3"/>
        <v>36024</v>
      </c>
      <c r="L87" s="70">
        <f t="shared" si="3"/>
        <v>26788</v>
      </c>
      <c r="M87" s="70">
        <f t="shared" si="3"/>
        <v>33269</v>
      </c>
      <c r="N87" s="70">
        <f t="shared" si="3"/>
        <v>62077</v>
      </c>
      <c r="O87" s="70">
        <f t="shared" si="3"/>
        <v>64579</v>
      </c>
      <c r="P87" s="70">
        <f t="shared" si="3"/>
        <v>80458</v>
      </c>
      <c r="Q87" s="70">
        <f t="shared" si="3"/>
        <v>68516</v>
      </c>
      <c r="R87" s="70">
        <f t="shared" si="3"/>
        <v>44868</v>
      </c>
      <c r="S87" s="70"/>
    </row>
  </sheetData>
  <mergeCells count="8">
    <mergeCell ref="S3:S4"/>
    <mergeCell ref="A87:F87"/>
    <mergeCell ref="B2:F2"/>
    <mergeCell ref="A3:A4"/>
    <mergeCell ref="B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="105" zoomScaleNormal="105" workbookViewId="0" topLeftCell="A46">
      <pane xSplit="2" topLeftCell="J1" activePane="topRight" state="frozen"/>
      <selection pane="topLeft" activeCell="A52" sqref="A52"/>
      <selection pane="topRight" activeCell="N66" sqref="N66"/>
    </sheetView>
  </sheetViews>
  <sheetFormatPr defaultColWidth="9.140625" defaultRowHeight="12.75"/>
  <cols>
    <col min="1" max="1" width="4.57421875" style="0" customWidth="1"/>
    <col min="2" max="2" width="52.421875" style="0" customWidth="1"/>
  </cols>
  <sheetData>
    <row r="1" spans="1:15" ht="15.75">
      <c r="A1" s="162"/>
      <c r="B1" s="201" t="s">
        <v>448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5" ht="12.75">
      <c r="A2" s="16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5" ht="12.75" customHeight="1">
      <c r="A3" s="288" t="s">
        <v>449</v>
      </c>
      <c r="B3" s="288"/>
      <c r="C3" s="203">
        <v>39753</v>
      </c>
      <c r="D3" s="204">
        <v>39783</v>
      </c>
      <c r="E3" s="204">
        <v>39814</v>
      </c>
      <c r="F3" s="204">
        <v>39845</v>
      </c>
      <c r="G3" s="204">
        <v>39873</v>
      </c>
      <c r="H3" s="204">
        <v>39904</v>
      </c>
      <c r="I3" s="204">
        <v>39934</v>
      </c>
      <c r="J3" s="204">
        <v>39965</v>
      </c>
      <c r="K3" s="204">
        <v>39995</v>
      </c>
      <c r="L3" s="204">
        <v>40026</v>
      </c>
      <c r="M3" s="204">
        <v>40057</v>
      </c>
      <c r="N3" s="204">
        <v>40087</v>
      </c>
      <c r="O3" s="289" t="s">
        <v>450</v>
      </c>
    </row>
    <row r="4" spans="1:15" ht="12.75">
      <c r="A4" s="288"/>
      <c r="B4" s="288"/>
      <c r="C4" s="205" t="s">
        <v>6</v>
      </c>
      <c r="D4" s="205" t="s">
        <v>6</v>
      </c>
      <c r="E4" s="205" t="s">
        <v>6</v>
      </c>
      <c r="F4" s="205" t="s">
        <v>6</v>
      </c>
      <c r="G4" s="205" t="s">
        <v>6</v>
      </c>
      <c r="H4" s="205" t="s">
        <v>6</v>
      </c>
      <c r="I4" s="205" t="s">
        <v>6</v>
      </c>
      <c r="J4" s="205" t="s">
        <v>6</v>
      </c>
      <c r="K4" s="205" t="s">
        <v>6</v>
      </c>
      <c r="L4" s="205" t="s">
        <v>6</v>
      </c>
      <c r="M4" s="205" t="s">
        <v>6</v>
      </c>
      <c r="N4" s="205" t="s">
        <v>6</v>
      </c>
      <c r="O4" s="289"/>
    </row>
    <row r="5" spans="1:2" ht="12.75">
      <c r="A5" s="138" t="s">
        <v>7</v>
      </c>
      <c r="B5" s="87"/>
    </row>
    <row r="6" spans="1:15" ht="12.75">
      <c r="A6" s="139">
        <v>1</v>
      </c>
      <c r="B6" s="140" t="s">
        <v>240</v>
      </c>
      <c r="C6" s="206">
        <v>1022</v>
      </c>
      <c r="D6" s="207">
        <v>1185</v>
      </c>
      <c r="E6" s="207">
        <v>1059</v>
      </c>
      <c r="F6" s="207">
        <v>836</v>
      </c>
      <c r="G6" s="207">
        <v>1081</v>
      </c>
      <c r="H6" s="207">
        <v>605</v>
      </c>
      <c r="I6" s="207">
        <v>975</v>
      </c>
      <c r="J6" s="207">
        <v>1052</v>
      </c>
      <c r="K6" s="207">
        <v>1363</v>
      </c>
      <c r="L6" s="207">
        <v>1187</v>
      </c>
      <c r="M6" s="207">
        <v>821</v>
      </c>
      <c r="N6" s="207">
        <v>908</v>
      </c>
      <c r="O6" s="208">
        <f aca="true" t="shared" si="0" ref="O6:O29">SUM(C6:N6)</f>
        <v>12094</v>
      </c>
    </row>
    <row r="7" spans="1:15" ht="12.75">
      <c r="A7" s="146">
        <v>2</v>
      </c>
      <c r="B7" s="147" t="s">
        <v>241</v>
      </c>
      <c r="C7" s="209">
        <v>5127</v>
      </c>
      <c r="D7" s="210">
        <v>4720</v>
      </c>
      <c r="E7" s="210">
        <v>4965</v>
      </c>
      <c r="F7" s="210">
        <v>4518</v>
      </c>
      <c r="G7" s="210">
        <v>4548</v>
      </c>
      <c r="H7" s="210">
        <v>3070</v>
      </c>
      <c r="I7" s="210">
        <v>4272</v>
      </c>
      <c r="J7" s="210">
        <v>8014</v>
      </c>
      <c r="K7" s="210">
        <v>5871</v>
      </c>
      <c r="L7" s="210">
        <v>5806</v>
      </c>
      <c r="M7" s="210">
        <v>5457</v>
      </c>
      <c r="N7" s="210">
        <v>4717</v>
      </c>
      <c r="O7" s="211">
        <f t="shared" si="0"/>
        <v>61085</v>
      </c>
    </row>
    <row r="8" spans="1:15" ht="12.75">
      <c r="A8" s="146">
        <v>3</v>
      </c>
      <c r="B8" s="147" t="s">
        <v>15</v>
      </c>
      <c r="C8" s="209">
        <v>11108</v>
      </c>
      <c r="D8" s="210">
        <v>10474</v>
      </c>
      <c r="E8" s="210">
        <v>11284</v>
      </c>
      <c r="F8" s="210">
        <v>11828</v>
      </c>
      <c r="G8" s="210">
        <v>11947</v>
      </c>
      <c r="H8" s="210">
        <v>7647</v>
      </c>
      <c r="I8" s="210">
        <v>8762</v>
      </c>
      <c r="J8" s="210">
        <v>14796</v>
      </c>
      <c r="K8" s="210">
        <v>12080</v>
      </c>
      <c r="L8" s="210">
        <v>13148</v>
      </c>
      <c r="M8" s="210">
        <v>12395</v>
      </c>
      <c r="N8" s="210">
        <v>9309</v>
      </c>
      <c r="O8" s="211">
        <f t="shared" si="0"/>
        <v>134778</v>
      </c>
    </row>
    <row r="9" spans="1:15" ht="12.75">
      <c r="A9" s="146">
        <v>4</v>
      </c>
      <c r="B9" s="147" t="s">
        <v>18</v>
      </c>
      <c r="C9" s="209">
        <v>8311</v>
      </c>
      <c r="D9" s="210">
        <v>6166</v>
      </c>
      <c r="E9" s="210">
        <v>6052</v>
      </c>
      <c r="F9" s="210">
        <v>6013</v>
      </c>
      <c r="G9" s="210">
        <v>5636</v>
      </c>
      <c r="H9" s="210">
        <v>3885</v>
      </c>
      <c r="I9" s="210">
        <v>4326</v>
      </c>
      <c r="J9" s="210">
        <v>7162</v>
      </c>
      <c r="K9" s="210">
        <v>6676</v>
      </c>
      <c r="L9" s="210">
        <v>6040</v>
      </c>
      <c r="M9" s="210">
        <v>6763</v>
      </c>
      <c r="N9" s="210">
        <v>5249</v>
      </c>
      <c r="O9" s="211">
        <f t="shared" si="0"/>
        <v>72279</v>
      </c>
    </row>
    <row r="10" spans="1:15" ht="12.75">
      <c r="A10" s="146">
        <v>5</v>
      </c>
      <c r="B10" s="147" t="s">
        <v>242</v>
      </c>
      <c r="C10" s="209">
        <v>5926</v>
      </c>
      <c r="D10" s="210">
        <v>4787</v>
      </c>
      <c r="E10" s="210">
        <v>5433</v>
      </c>
      <c r="F10" s="210">
        <v>4392</v>
      </c>
      <c r="G10" s="210">
        <v>11707</v>
      </c>
      <c r="H10" s="210">
        <v>4805</v>
      </c>
      <c r="I10" s="210">
        <v>4101</v>
      </c>
      <c r="J10" s="210">
        <v>7243</v>
      </c>
      <c r="K10" s="210">
        <v>8140</v>
      </c>
      <c r="L10" s="210">
        <v>6775</v>
      </c>
      <c r="M10" s="210">
        <v>5998</v>
      </c>
      <c r="N10" s="210">
        <v>4359</v>
      </c>
      <c r="O10" s="211">
        <f t="shared" si="0"/>
        <v>73666</v>
      </c>
    </row>
    <row r="11" spans="1:15" ht="12.75">
      <c r="A11" s="146">
        <v>6</v>
      </c>
      <c r="B11" s="147" t="s">
        <v>24</v>
      </c>
      <c r="C11" s="209">
        <v>1626</v>
      </c>
      <c r="D11" s="210">
        <v>1553</v>
      </c>
      <c r="E11" s="210">
        <v>2425</v>
      </c>
      <c r="F11" s="210">
        <v>2175</v>
      </c>
      <c r="G11" s="210">
        <v>1446</v>
      </c>
      <c r="H11" s="210">
        <v>905</v>
      </c>
      <c r="I11" s="210">
        <v>1121</v>
      </c>
      <c r="J11" s="210">
        <v>4276</v>
      </c>
      <c r="K11" s="210">
        <v>2025</v>
      </c>
      <c r="L11" s="210">
        <v>1369</v>
      </c>
      <c r="M11" s="210">
        <v>1318</v>
      </c>
      <c r="N11" s="210">
        <v>1231</v>
      </c>
      <c r="O11" s="211">
        <f t="shared" si="0"/>
        <v>21470</v>
      </c>
    </row>
    <row r="12" spans="1:15" ht="12.75">
      <c r="A12" s="146">
        <v>7</v>
      </c>
      <c r="B12" s="147" t="s">
        <v>27</v>
      </c>
      <c r="C12" s="209">
        <v>9762</v>
      </c>
      <c r="D12" s="210">
        <v>3095</v>
      </c>
      <c r="E12" s="210">
        <v>3784</v>
      </c>
      <c r="F12" s="210">
        <v>1043</v>
      </c>
      <c r="G12" s="210">
        <v>1756</v>
      </c>
      <c r="H12" s="210">
        <v>496</v>
      </c>
      <c r="I12" s="210">
        <v>705</v>
      </c>
      <c r="J12" s="210">
        <v>1266</v>
      </c>
      <c r="K12" s="210">
        <v>1064</v>
      </c>
      <c r="L12" s="210">
        <v>880</v>
      </c>
      <c r="M12" s="210">
        <v>764</v>
      </c>
      <c r="N12" s="210">
        <v>750</v>
      </c>
      <c r="O12" s="211">
        <f t="shared" si="0"/>
        <v>25365</v>
      </c>
    </row>
    <row r="13" spans="1:15" ht="12.75">
      <c r="A13" s="146">
        <v>8</v>
      </c>
      <c r="B13" s="147" t="s">
        <v>30</v>
      </c>
      <c r="C13" s="209">
        <v>4238</v>
      </c>
      <c r="D13" s="210">
        <v>2944</v>
      </c>
      <c r="E13" s="210">
        <v>3562</v>
      </c>
      <c r="F13" s="210">
        <v>2459</v>
      </c>
      <c r="G13" s="210">
        <v>5250</v>
      </c>
      <c r="H13" s="210">
        <v>2798</v>
      </c>
      <c r="I13" s="210">
        <v>2998</v>
      </c>
      <c r="J13" s="210">
        <v>5882</v>
      </c>
      <c r="K13" s="210">
        <v>2676</v>
      </c>
      <c r="L13" s="210">
        <v>3884</v>
      </c>
      <c r="M13" s="210">
        <v>4574</v>
      </c>
      <c r="N13" s="210">
        <v>2912</v>
      </c>
      <c r="O13" s="211">
        <f t="shared" si="0"/>
        <v>44177</v>
      </c>
    </row>
    <row r="14" spans="1:15" ht="12.75">
      <c r="A14" s="146">
        <v>9</v>
      </c>
      <c r="B14" s="147" t="s">
        <v>33</v>
      </c>
      <c r="C14" s="209">
        <v>575</v>
      </c>
      <c r="D14" s="210">
        <v>595</v>
      </c>
      <c r="E14" s="210">
        <v>345</v>
      </c>
      <c r="F14" s="210">
        <v>375</v>
      </c>
      <c r="G14" s="210">
        <v>357</v>
      </c>
      <c r="H14" s="210">
        <v>289</v>
      </c>
      <c r="I14" s="210">
        <v>359</v>
      </c>
      <c r="J14" s="210">
        <v>647</v>
      </c>
      <c r="K14" s="210">
        <v>467</v>
      </c>
      <c r="L14" s="210">
        <v>407</v>
      </c>
      <c r="M14" s="210">
        <v>440</v>
      </c>
      <c r="N14" s="210">
        <v>332</v>
      </c>
      <c r="O14" s="211">
        <f t="shared" si="0"/>
        <v>5188</v>
      </c>
    </row>
    <row r="15" spans="1:15" ht="12.75">
      <c r="A15" s="146">
        <v>10</v>
      </c>
      <c r="B15" s="147" t="s">
        <v>243</v>
      </c>
      <c r="C15" s="209">
        <v>676</v>
      </c>
      <c r="D15" s="210">
        <v>613</v>
      </c>
      <c r="E15" s="210">
        <v>976</v>
      </c>
      <c r="F15" s="210">
        <v>1051</v>
      </c>
      <c r="G15" s="210">
        <v>589</v>
      </c>
      <c r="H15" s="210">
        <v>236</v>
      </c>
      <c r="I15" s="210">
        <v>558</v>
      </c>
      <c r="J15" s="210">
        <v>1083</v>
      </c>
      <c r="K15" s="210">
        <v>1294</v>
      </c>
      <c r="L15" s="210">
        <v>750</v>
      </c>
      <c r="M15" s="210">
        <v>2238</v>
      </c>
      <c r="N15" s="210">
        <v>389</v>
      </c>
      <c r="O15" s="211">
        <f t="shared" si="0"/>
        <v>10453</v>
      </c>
    </row>
    <row r="16" spans="1:15" ht="12.75">
      <c r="A16" s="146">
        <v>11</v>
      </c>
      <c r="B16" s="147" t="s">
        <v>244</v>
      </c>
      <c r="C16" s="209">
        <v>2511</v>
      </c>
      <c r="D16" s="210">
        <v>1921</v>
      </c>
      <c r="E16" s="210">
        <v>1296</v>
      </c>
      <c r="F16" s="210">
        <v>1360</v>
      </c>
      <c r="G16" s="210">
        <v>1420</v>
      </c>
      <c r="H16" s="210">
        <v>807</v>
      </c>
      <c r="I16" s="210">
        <v>1017</v>
      </c>
      <c r="J16" s="210">
        <v>1997</v>
      </c>
      <c r="K16" s="210">
        <v>1519</v>
      </c>
      <c r="L16" s="210">
        <v>1247</v>
      </c>
      <c r="M16" s="210">
        <v>1676</v>
      </c>
      <c r="N16" s="210">
        <v>1052</v>
      </c>
      <c r="O16" s="211">
        <f t="shared" si="0"/>
        <v>17823</v>
      </c>
    </row>
    <row r="17" spans="1:15" ht="12.75">
      <c r="A17" s="146">
        <v>12</v>
      </c>
      <c r="B17" s="147" t="s">
        <v>42</v>
      </c>
      <c r="C17" s="209">
        <v>12636</v>
      </c>
      <c r="D17" s="210">
        <v>10196</v>
      </c>
      <c r="E17" s="210">
        <v>10134</v>
      </c>
      <c r="F17" s="210">
        <v>10207</v>
      </c>
      <c r="G17" s="210">
        <v>13983</v>
      </c>
      <c r="H17" s="210">
        <v>10342</v>
      </c>
      <c r="I17" s="210">
        <v>9511</v>
      </c>
      <c r="J17" s="210">
        <v>12955</v>
      </c>
      <c r="K17" s="210">
        <v>12195</v>
      </c>
      <c r="L17" s="210">
        <v>13125</v>
      </c>
      <c r="M17" s="210">
        <v>13811</v>
      </c>
      <c r="N17" s="210">
        <v>11830</v>
      </c>
      <c r="O17" s="211">
        <f t="shared" si="0"/>
        <v>140925</v>
      </c>
    </row>
    <row r="18" spans="1:15" ht="12.75">
      <c r="A18" s="146">
        <v>13</v>
      </c>
      <c r="B18" s="147" t="s">
        <v>45</v>
      </c>
      <c r="C18" s="209">
        <v>1631</v>
      </c>
      <c r="D18" s="210">
        <v>1608</v>
      </c>
      <c r="E18" s="210">
        <v>1762</v>
      </c>
      <c r="F18" s="210">
        <v>1656</v>
      </c>
      <c r="G18" s="210">
        <v>1599</v>
      </c>
      <c r="H18" s="210">
        <v>1194</v>
      </c>
      <c r="I18" s="210">
        <v>1125</v>
      </c>
      <c r="J18" s="210">
        <v>3305</v>
      </c>
      <c r="K18" s="210">
        <v>2363</v>
      </c>
      <c r="L18" s="210">
        <v>2583</v>
      </c>
      <c r="M18" s="210">
        <v>1955</v>
      </c>
      <c r="N18" s="210">
        <v>1288</v>
      </c>
      <c r="O18" s="211">
        <f t="shared" si="0"/>
        <v>22069</v>
      </c>
    </row>
    <row r="19" spans="1:15" ht="12.75">
      <c r="A19" s="146">
        <v>14</v>
      </c>
      <c r="B19" s="147" t="s">
        <v>245</v>
      </c>
      <c r="C19" s="209">
        <v>779</v>
      </c>
      <c r="D19" s="210">
        <v>655</v>
      </c>
      <c r="E19" s="210">
        <v>344</v>
      </c>
      <c r="F19" s="210">
        <v>493</v>
      </c>
      <c r="G19" s="210">
        <v>240</v>
      </c>
      <c r="H19" s="210">
        <v>188</v>
      </c>
      <c r="I19" s="210">
        <v>404</v>
      </c>
      <c r="J19" s="210">
        <v>357</v>
      </c>
      <c r="K19" s="210">
        <v>347</v>
      </c>
      <c r="L19" s="210">
        <v>466</v>
      </c>
      <c r="M19" s="210">
        <v>441</v>
      </c>
      <c r="N19" s="210">
        <v>240</v>
      </c>
      <c r="O19" s="211">
        <f t="shared" si="0"/>
        <v>4954</v>
      </c>
    </row>
    <row r="20" spans="1:15" ht="12.75">
      <c r="A20" s="146">
        <v>15</v>
      </c>
      <c r="B20" s="147" t="s">
        <v>51</v>
      </c>
      <c r="C20" s="209">
        <v>6431</v>
      </c>
      <c r="D20" s="210">
        <v>4126</v>
      </c>
      <c r="E20" s="210">
        <v>4478</v>
      </c>
      <c r="F20" s="210">
        <v>3472</v>
      </c>
      <c r="G20" s="210">
        <v>4563</v>
      </c>
      <c r="H20" s="210">
        <v>3421</v>
      </c>
      <c r="I20" s="210">
        <v>3402</v>
      </c>
      <c r="J20" s="210">
        <v>8464</v>
      </c>
      <c r="K20" s="210">
        <v>5107</v>
      </c>
      <c r="L20" s="210">
        <v>6527</v>
      </c>
      <c r="M20" s="210">
        <v>4911</v>
      </c>
      <c r="N20" s="210">
        <v>4095</v>
      </c>
      <c r="O20" s="211">
        <f t="shared" si="0"/>
        <v>58997</v>
      </c>
    </row>
    <row r="21" spans="1:15" ht="12.75">
      <c r="A21" s="146">
        <v>16</v>
      </c>
      <c r="B21" s="147" t="s">
        <v>54</v>
      </c>
      <c r="C21" s="209">
        <v>802</v>
      </c>
      <c r="D21" s="210">
        <v>750</v>
      </c>
      <c r="E21" s="210">
        <v>584</v>
      </c>
      <c r="F21" s="210">
        <v>1022</v>
      </c>
      <c r="G21" s="210">
        <v>597</v>
      </c>
      <c r="H21" s="210">
        <v>443</v>
      </c>
      <c r="I21" s="210">
        <v>522</v>
      </c>
      <c r="J21" s="210">
        <v>836</v>
      </c>
      <c r="K21" s="210">
        <v>517</v>
      </c>
      <c r="L21" s="210">
        <v>646</v>
      </c>
      <c r="M21" s="210">
        <v>512</v>
      </c>
      <c r="N21" s="210">
        <v>355</v>
      </c>
      <c r="O21" s="211">
        <f t="shared" si="0"/>
        <v>7586</v>
      </c>
    </row>
    <row r="22" spans="1:15" ht="12.75">
      <c r="A22" s="146">
        <v>17</v>
      </c>
      <c r="B22" s="147" t="s">
        <v>57</v>
      </c>
      <c r="C22" s="209">
        <v>971</v>
      </c>
      <c r="D22" s="210">
        <v>738</v>
      </c>
      <c r="E22" s="210">
        <v>1195</v>
      </c>
      <c r="F22" s="210">
        <v>679</v>
      </c>
      <c r="G22" s="210">
        <v>837</v>
      </c>
      <c r="H22" s="210">
        <v>468</v>
      </c>
      <c r="I22" s="210">
        <v>601</v>
      </c>
      <c r="J22" s="210">
        <v>1714</v>
      </c>
      <c r="K22" s="210">
        <v>2192</v>
      </c>
      <c r="L22" s="210">
        <v>963</v>
      </c>
      <c r="M22" s="210">
        <v>1043</v>
      </c>
      <c r="N22" s="210">
        <v>631</v>
      </c>
      <c r="O22" s="211">
        <f t="shared" si="0"/>
        <v>12032</v>
      </c>
    </row>
    <row r="23" spans="1:15" ht="12.75">
      <c r="A23" s="146">
        <v>18</v>
      </c>
      <c r="B23" s="147" t="s">
        <v>60</v>
      </c>
      <c r="C23" s="209">
        <v>804</v>
      </c>
      <c r="D23" s="210">
        <v>797</v>
      </c>
      <c r="E23" s="210">
        <v>661</v>
      </c>
      <c r="F23" s="210">
        <v>713</v>
      </c>
      <c r="G23" s="210">
        <v>1056</v>
      </c>
      <c r="H23" s="210">
        <v>362</v>
      </c>
      <c r="I23" s="210">
        <v>385</v>
      </c>
      <c r="J23" s="210">
        <v>965</v>
      </c>
      <c r="K23" s="210">
        <v>1208</v>
      </c>
      <c r="L23" s="210">
        <v>988</v>
      </c>
      <c r="M23" s="210">
        <v>1615</v>
      </c>
      <c r="N23" s="210">
        <v>1282</v>
      </c>
      <c r="O23" s="211">
        <f t="shared" si="0"/>
        <v>10836</v>
      </c>
    </row>
    <row r="24" spans="1:15" ht="12.75">
      <c r="A24" s="146">
        <v>19</v>
      </c>
      <c r="B24" s="147" t="s">
        <v>63</v>
      </c>
      <c r="C24" s="209">
        <v>44</v>
      </c>
      <c r="D24" s="210">
        <v>71</v>
      </c>
      <c r="E24" s="210">
        <v>63</v>
      </c>
      <c r="F24" s="210">
        <v>226</v>
      </c>
      <c r="G24" s="210">
        <v>471</v>
      </c>
      <c r="H24" s="210">
        <v>595</v>
      </c>
      <c r="I24" s="210">
        <v>17</v>
      </c>
      <c r="J24" s="210">
        <v>50</v>
      </c>
      <c r="K24" s="210">
        <v>807</v>
      </c>
      <c r="L24" s="210">
        <v>35</v>
      </c>
      <c r="M24" s="210">
        <v>57</v>
      </c>
      <c r="N24" s="210">
        <v>149</v>
      </c>
      <c r="O24" s="211">
        <f t="shared" si="0"/>
        <v>2585</v>
      </c>
    </row>
    <row r="25" spans="1:15" ht="12.75">
      <c r="A25" s="146">
        <v>20</v>
      </c>
      <c r="B25" s="147" t="s">
        <v>66</v>
      </c>
      <c r="C25" s="209">
        <v>1120</v>
      </c>
      <c r="D25" s="210">
        <v>986</v>
      </c>
      <c r="E25" s="210">
        <v>1494</v>
      </c>
      <c r="F25" s="210">
        <v>1690</v>
      </c>
      <c r="G25" s="210">
        <v>1941</v>
      </c>
      <c r="H25" s="210">
        <v>1028</v>
      </c>
      <c r="I25" s="210">
        <v>1592</v>
      </c>
      <c r="J25" s="210">
        <v>1866</v>
      </c>
      <c r="K25" s="210">
        <v>1228</v>
      </c>
      <c r="L25" s="210">
        <v>1545</v>
      </c>
      <c r="M25" s="210">
        <v>1135</v>
      </c>
      <c r="N25" s="210">
        <v>2515</v>
      </c>
      <c r="O25" s="211">
        <f t="shared" si="0"/>
        <v>18140</v>
      </c>
    </row>
    <row r="26" spans="1:15" ht="12.75">
      <c r="A26" s="146">
        <v>21</v>
      </c>
      <c r="B26" s="147" t="s">
        <v>69</v>
      </c>
      <c r="C26" s="209">
        <v>384</v>
      </c>
      <c r="D26" s="210">
        <v>97</v>
      </c>
      <c r="E26" s="210">
        <v>182</v>
      </c>
      <c r="F26" s="210">
        <v>124</v>
      </c>
      <c r="G26" s="210">
        <v>189</v>
      </c>
      <c r="H26" s="210">
        <v>143</v>
      </c>
      <c r="I26" s="210">
        <v>221</v>
      </c>
      <c r="J26" s="210">
        <v>576</v>
      </c>
      <c r="K26" s="210">
        <v>244</v>
      </c>
      <c r="L26" s="210">
        <v>153</v>
      </c>
      <c r="M26" s="210">
        <v>68</v>
      </c>
      <c r="N26" s="210">
        <v>145</v>
      </c>
      <c r="O26" s="211">
        <f t="shared" si="0"/>
        <v>2526</v>
      </c>
    </row>
    <row r="27" spans="1:15" ht="12.75">
      <c r="A27" s="146">
        <v>22</v>
      </c>
      <c r="B27" s="147" t="s">
        <v>246</v>
      </c>
      <c r="C27" s="209">
        <v>1786</v>
      </c>
      <c r="D27" s="210">
        <v>1702</v>
      </c>
      <c r="E27" s="210">
        <v>2200</v>
      </c>
      <c r="F27" s="210">
        <v>1466</v>
      </c>
      <c r="G27" s="210">
        <v>10850</v>
      </c>
      <c r="H27" s="210">
        <v>1237</v>
      </c>
      <c r="I27" s="210">
        <v>1261</v>
      </c>
      <c r="J27" s="210">
        <v>2893</v>
      </c>
      <c r="K27" s="210">
        <v>1799</v>
      </c>
      <c r="L27" s="210">
        <v>2092</v>
      </c>
      <c r="M27" s="210">
        <v>2112</v>
      </c>
      <c r="N27" s="210">
        <v>2435</v>
      </c>
      <c r="O27" s="211">
        <f t="shared" si="0"/>
        <v>31833</v>
      </c>
    </row>
    <row r="28" spans="1:15" ht="12.75">
      <c r="A28" s="146">
        <v>23</v>
      </c>
      <c r="B28" s="147" t="s">
        <v>247</v>
      </c>
      <c r="C28" s="209">
        <v>1056</v>
      </c>
      <c r="D28" s="210">
        <v>1102</v>
      </c>
      <c r="E28" s="210">
        <v>1026</v>
      </c>
      <c r="F28" s="210">
        <v>1176</v>
      </c>
      <c r="G28" s="210">
        <v>461</v>
      </c>
      <c r="H28" s="210">
        <v>450</v>
      </c>
      <c r="I28" s="210">
        <v>2330</v>
      </c>
      <c r="J28" s="210">
        <v>3508</v>
      </c>
      <c r="K28" s="210">
        <v>1394</v>
      </c>
      <c r="L28" s="210">
        <v>1544</v>
      </c>
      <c r="M28" s="210">
        <v>1567</v>
      </c>
      <c r="N28" s="210">
        <v>900</v>
      </c>
      <c r="O28" s="211">
        <f t="shared" si="0"/>
        <v>16514</v>
      </c>
    </row>
    <row r="29" spans="1:15" ht="12.75">
      <c r="A29" s="155">
        <v>24</v>
      </c>
      <c r="B29" s="212" t="s">
        <v>78</v>
      </c>
      <c r="C29" s="213">
        <v>463</v>
      </c>
      <c r="D29" s="214">
        <v>473</v>
      </c>
      <c r="E29" s="214">
        <v>1192</v>
      </c>
      <c r="F29" s="214">
        <v>511</v>
      </c>
      <c r="G29" s="214">
        <v>303</v>
      </c>
      <c r="H29" s="214">
        <v>308</v>
      </c>
      <c r="I29" s="214">
        <v>221</v>
      </c>
      <c r="J29" s="214">
        <v>774</v>
      </c>
      <c r="K29" s="214">
        <v>440</v>
      </c>
      <c r="L29" s="214">
        <v>278</v>
      </c>
      <c r="M29" s="214">
        <v>203</v>
      </c>
      <c r="N29" s="214">
        <v>89</v>
      </c>
      <c r="O29" s="215">
        <f t="shared" si="0"/>
        <v>5255</v>
      </c>
    </row>
    <row r="30" spans="1:15" ht="12.75">
      <c r="A30" s="162"/>
      <c r="B30" s="8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2.75">
      <c r="A31" s="86" t="s">
        <v>81</v>
      </c>
      <c r="B31" s="8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2.75">
      <c r="A32" s="139">
        <v>1</v>
      </c>
      <c r="B32" s="140" t="s">
        <v>248</v>
      </c>
      <c r="C32" s="206">
        <v>109</v>
      </c>
      <c r="D32" s="207">
        <v>5</v>
      </c>
      <c r="E32" s="207">
        <v>29</v>
      </c>
      <c r="F32" s="207">
        <v>184</v>
      </c>
      <c r="G32" s="207">
        <v>78</v>
      </c>
      <c r="H32" s="207">
        <v>5</v>
      </c>
      <c r="I32" s="207">
        <v>8</v>
      </c>
      <c r="J32" s="207">
        <v>9</v>
      </c>
      <c r="K32" s="207">
        <v>69</v>
      </c>
      <c r="L32" s="207">
        <v>43</v>
      </c>
      <c r="M32" s="207">
        <v>74</v>
      </c>
      <c r="N32" s="207">
        <v>23</v>
      </c>
      <c r="O32" s="208">
        <f aca="true" t="shared" si="1" ref="O32:O72">SUM(C32:N32)</f>
        <v>636</v>
      </c>
    </row>
    <row r="33" spans="1:15" ht="12.75">
      <c r="A33" s="146">
        <v>2</v>
      </c>
      <c r="B33" s="147" t="s">
        <v>249</v>
      </c>
      <c r="C33" s="209">
        <v>8</v>
      </c>
      <c r="D33" s="210">
        <v>0</v>
      </c>
      <c r="E33" s="210">
        <v>8</v>
      </c>
      <c r="F33" s="210">
        <v>24</v>
      </c>
      <c r="G33" s="210">
        <v>68</v>
      </c>
      <c r="H33" s="210">
        <v>0</v>
      </c>
      <c r="I33" s="210">
        <v>6</v>
      </c>
      <c r="J33" s="210">
        <v>164</v>
      </c>
      <c r="K33" s="210">
        <v>44</v>
      </c>
      <c r="L33" s="210">
        <v>9</v>
      </c>
      <c r="M33" s="210">
        <v>24</v>
      </c>
      <c r="N33" s="210">
        <v>25</v>
      </c>
      <c r="O33" s="211">
        <f t="shared" si="1"/>
        <v>380</v>
      </c>
    </row>
    <row r="34" spans="1:15" ht="12.75">
      <c r="A34" s="146">
        <v>3</v>
      </c>
      <c r="B34" s="147" t="s">
        <v>250</v>
      </c>
      <c r="C34" s="209">
        <v>1</v>
      </c>
      <c r="D34" s="210">
        <v>1</v>
      </c>
      <c r="E34" s="210">
        <v>0</v>
      </c>
      <c r="F34" s="210">
        <v>0</v>
      </c>
      <c r="G34" s="210">
        <v>4</v>
      </c>
      <c r="H34" s="210">
        <v>67</v>
      </c>
      <c r="I34" s="210">
        <v>660</v>
      </c>
      <c r="J34" s="210">
        <v>55</v>
      </c>
      <c r="K34" s="210">
        <v>121</v>
      </c>
      <c r="L34" s="210">
        <v>5</v>
      </c>
      <c r="M34" s="210">
        <v>138</v>
      </c>
      <c r="N34" s="210">
        <v>0</v>
      </c>
      <c r="O34" s="211">
        <f t="shared" si="1"/>
        <v>1052</v>
      </c>
    </row>
    <row r="35" spans="1:15" ht="12.75">
      <c r="A35" s="146">
        <v>4</v>
      </c>
      <c r="B35" s="147" t="s">
        <v>251</v>
      </c>
      <c r="C35" s="209">
        <v>26</v>
      </c>
      <c r="D35" s="210">
        <v>23</v>
      </c>
      <c r="E35" s="210">
        <v>79</v>
      </c>
      <c r="F35" s="210">
        <v>5</v>
      </c>
      <c r="G35" s="210">
        <v>9</v>
      </c>
      <c r="H35" s="210">
        <v>14</v>
      </c>
      <c r="I35" s="210">
        <v>6</v>
      </c>
      <c r="J35" s="210">
        <v>1</v>
      </c>
      <c r="K35" s="210">
        <v>5</v>
      </c>
      <c r="L35" s="210">
        <v>17</v>
      </c>
      <c r="M35" s="210">
        <v>16</v>
      </c>
      <c r="N35" s="210">
        <v>2</v>
      </c>
      <c r="O35" s="211">
        <f t="shared" si="1"/>
        <v>203</v>
      </c>
    </row>
    <row r="36" spans="1:15" ht="12.75">
      <c r="A36" s="146">
        <v>5</v>
      </c>
      <c r="B36" s="147" t="s">
        <v>252</v>
      </c>
      <c r="C36" s="209">
        <v>9</v>
      </c>
      <c r="D36" s="210">
        <v>21</v>
      </c>
      <c r="E36" s="210">
        <v>20</v>
      </c>
      <c r="F36" s="210">
        <v>1</v>
      </c>
      <c r="G36" s="210">
        <v>10</v>
      </c>
      <c r="H36" s="210">
        <v>3</v>
      </c>
      <c r="I36" s="210">
        <v>0</v>
      </c>
      <c r="J36" s="210">
        <v>144</v>
      </c>
      <c r="K36" s="210">
        <v>16</v>
      </c>
      <c r="L36" s="210">
        <v>34</v>
      </c>
      <c r="M36" s="210">
        <v>176</v>
      </c>
      <c r="N36" s="210">
        <v>57</v>
      </c>
      <c r="O36" s="211">
        <f t="shared" si="1"/>
        <v>491</v>
      </c>
    </row>
    <row r="37" spans="1:15" ht="12.75">
      <c r="A37" s="146">
        <v>6</v>
      </c>
      <c r="B37" s="147" t="s">
        <v>253</v>
      </c>
      <c r="C37" s="209">
        <v>34</v>
      </c>
      <c r="D37" s="210">
        <v>24</v>
      </c>
      <c r="E37" s="210">
        <v>10</v>
      </c>
      <c r="F37" s="210">
        <v>8</v>
      </c>
      <c r="G37" s="210">
        <v>33</v>
      </c>
      <c r="H37" s="210">
        <v>10</v>
      </c>
      <c r="I37" s="210">
        <v>36</v>
      </c>
      <c r="J37" s="210">
        <v>52</v>
      </c>
      <c r="K37" s="210">
        <v>37</v>
      </c>
      <c r="L37" s="210">
        <v>39</v>
      </c>
      <c r="M37" s="210">
        <v>23</v>
      </c>
      <c r="N37" s="210">
        <v>5</v>
      </c>
      <c r="O37" s="211">
        <f t="shared" si="1"/>
        <v>311</v>
      </c>
    </row>
    <row r="38" spans="1:15" ht="12.75">
      <c r="A38" s="146">
        <v>7</v>
      </c>
      <c r="B38" s="147" t="s">
        <v>254</v>
      </c>
      <c r="C38" s="209">
        <v>7</v>
      </c>
      <c r="D38" s="210">
        <v>22</v>
      </c>
      <c r="E38" s="210">
        <v>6</v>
      </c>
      <c r="F38" s="210">
        <v>2</v>
      </c>
      <c r="G38" s="210">
        <v>0</v>
      </c>
      <c r="H38" s="210">
        <v>7</v>
      </c>
      <c r="I38" s="210">
        <v>22</v>
      </c>
      <c r="J38" s="210">
        <v>0</v>
      </c>
      <c r="K38" s="210">
        <v>26</v>
      </c>
      <c r="L38" s="210">
        <v>18</v>
      </c>
      <c r="M38" s="210">
        <v>4</v>
      </c>
      <c r="N38" s="210">
        <v>12</v>
      </c>
      <c r="O38" s="211">
        <f t="shared" si="1"/>
        <v>126</v>
      </c>
    </row>
    <row r="39" spans="1:15" ht="12.75">
      <c r="A39" s="146">
        <v>8</v>
      </c>
      <c r="B39" s="147" t="s">
        <v>255</v>
      </c>
      <c r="C39" s="209">
        <v>0</v>
      </c>
      <c r="D39" s="210">
        <v>0</v>
      </c>
      <c r="E39" s="210">
        <v>0</v>
      </c>
      <c r="F39" s="210">
        <v>1</v>
      </c>
      <c r="G39" s="210">
        <v>10</v>
      </c>
      <c r="H39" s="210">
        <v>1</v>
      </c>
      <c r="I39" s="210">
        <v>1</v>
      </c>
      <c r="J39" s="210">
        <v>2</v>
      </c>
      <c r="K39" s="210">
        <v>0</v>
      </c>
      <c r="L39" s="210">
        <v>0</v>
      </c>
      <c r="M39" s="210">
        <v>0</v>
      </c>
      <c r="N39" s="210">
        <v>2</v>
      </c>
      <c r="O39" s="211">
        <f t="shared" si="1"/>
        <v>17</v>
      </c>
    </row>
    <row r="40" spans="1:15" ht="12.75">
      <c r="A40" s="146">
        <v>9</v>
      </c>
      <c r="B40" s="147" t="s">
        <v>256</v>
      </c>
      <c r="C40" s="209">
        <v>13</v>
      </c>
      <c r="D40" s="210">
        <v>33</v>
      </c>
      <c r="E40" s="210">
        <v>46</v>
      </c>
      <c r="F40" s="210">
        <v>22</v>
      </c>
      <c r="G40" s="210">
        <v>17</v>
      </c>
      <c r="H40" s="210">
        <v>5</v>
      </c>
      <c r="I40" s="210">
        <v>2</v>
      </c>
      <c r="J40" s="210">
        <v>14</v>
      </c>
      <c r="K40" s="210">
        <v>1</v>
      </c>
      <c r="L40" s="210">
        <v>4</v>
      </c>
      <c r="M40" s="210">
        <v>30</v>
      </c>
      <c r="N40" s="210">
        <v>35</v>
      </c>
      <c r="O40" s="211">
        <f t="shared" si="1"/>
        <v>222</v>
      </c>
    </row>
    <row r="41" spans="1:15" ht="12.75">
      <c r="A41" s="146">
        <v>10</v>
      </c>
      <c r="B41" s="147" t="s">
        <v>257</v>
      </c>
      <c r="C41" s="209">
        <v>0</v>
      </c>
      <c r="D41" s="210">
        <v>1</v>
      </c>
      <c r="E41" s="210">
        <v>100</v>
      </c>
      <c r="F41" s="210">
        <v>33</v>
      </c>
      <c r="G41" s="210">
        <v>20</v>
      </c>
      <c r="H41" s="210">
        <v>1</v>
      </c>
      <c r="I41" s="210">
        <v>0</v>
      </c>
      <c r="J41" s="210">
        <v>2</v>
      </c>
      <c r="K41" s="210">
        <v>3</v>
      </c>
      <c r="L41" s="210">
        <v>10</v>
      </c>
      <c r="M41" s="210">
        <v>12</v>
      </c>
      <c r="N41" s="210">
        <v>4</v>
      </c>
      <c r="O41" s="211">
        <f t="shared" si="1"/>
        <v>186</v>
      </c>
    </row>
    <row r="42" spans="1:15" ht="12.75">
      <c r="A42" s="146">
        <v>11</v>
      </c>
      <c r="B42" s="147" t="s">
        <v>258</v>
      </c>
      <c r="C42" s="209">
        <v>43</v>
      </c>
      <c r="D42" s="210">
        <v>20</v>
      </c>
      <c r="E42" s="210">
        <v>219</v>
      </c>
      <c r="F42" s="210">
        <v>1</v>
      </c>
      <c r="G42" s="210">
        <v>4</v>
      </c>
      <c r="H42" s="210">
        <v>11</v>
      </c>
      <c r="I42" s="210">
        <v>2</v>
      </c>
      <c r="J42" s="210">
        <v>60</v>
      </c>
      <c r="K42" s="210">
        <v>15</v>
      </c>
      <c r="L42" s="210">
        <v>29</v>
      </c>
      <c r="M42" s="210">
        <v>10</v>
      </c>
      <c r="N42" s="210">
        <v>1</v>
      </c>
      <c r="O42" s="211">
        <f t="shared" si="1"/>
        <v>415</v>
      </c>
    </row>
    <row r="43" spans="1:15" ht="12.75">
      <c r="A43" s="146">
        <v>12</v>
      </c>
      <c r="B43" s="147" t="s">
        <v>259</v>
      </c>
      <c r="C43" s="209">
        <v>68</v>
      </c>
      <c r="D43" s="210">
        <v>11</v>
      </c>
      <c r="E43" s="210">
        <v>16</v>
      </c>
      <c r="F43" s="210">
        <v>51</v>
      </c>
      <c r="G43" s="210">
        <v>16</v>
      </c>
      <c r="H43" s="210">
        <v>7</v>
      </c>
      <c r="I43" s="210">
        <v>20</v>
      </c>
      <c r="J43" s="210">
        <v>17</v>
      </c>
      <c r="K43" s="210">
        <v>81</v>
      </c>
      <c r="L43" s="210">
        <v>75</v>
      </c>
      <c r="M43" s="210">
        <v>65</v>
      </c>
      <c r="N43" s="210">
        <v>18</v>
      </c>
      <c r="O43" s="211">
        <f t="shared" si="1"/>
        <v>445</v>
      </c>
    </row>
    <row r="44" spans="1:15" ht="12.75">
      <c r="A44" s="146">
        <v>13</v>
      </c>
      <c r="B44" s="147" t="s">
        <v>260</v>
      </c>
      <c r="C44" s="209">
        <v>44</v>
      </c>
      <c r="D44" s="210">
        <v>121</v>
      </c>
      <c r="E44" s="210">
        <v>35</v>
      </c>
      <c r="F44" s="210">
        <v>57</v>
      </c>
      <c r="G44" s="210">
        <v>61</v>
      </c>
      <c r="H44" s="210">
        <v>57</v>
      </c>
      <c r="I44" s="210">
        <v>17</v>
      </c>
      <c r="J44" s="210">
        <v>174</v>
      </c>
      <c r="K44" s="210">
        <v>49</v>
      </c>
      <c r="L44" s="210">
        <v>108</v>
      </c>
      <c r="M44" s="210">
        <v>67</v>
      </c>
      <c r="N44" s="210">
        <v>66</v>
      </c>
      <c r="O44" s="211">
        <f t="shared" si="1"/>
        <v>856</v>
      </c>
    </row>
    <row r="45" spans="1:15" ht="12.75">
      <c r="A45" s="146">
        <v>14</v>
      </c>
      <c r="B45" s="147" t="s">
        <v>121</v>
      </c>
      <c r="C45" s="209">
        <v>51</v>
      </c>
      <c r="D45" s="210">
        <v>8</v>
      </c>
      <c r="E45" s="210">
        <v>97</v>
      </c>
      <c r="F45" s="210">
        <v>66</v>
      </c>
      <c r="G45" s="210">
        <v>5</v>
      </c>
      <c r="H45" s="210">
        <v>4</v>
      </c>
      <c r="I45" s="210">
        <v>2</v>
      </c>
      <c r="J45" s="210">
        <v>8</v>
      </c>
      <c r="K45" s="210">
        <v>4</v>
      </c>
      <c r="L45" s="210">
        <v>2</v>
      </c>
      <c r="M45" s="210">
        <v>8</v>
      </c>
      <c r="N45" s="210">
        <v>10</v>
      </c>
      <c r="O45" s="211">
        <f t="shared" si="1"/>
        <v>265</v>
      </c>
    </row>
    <row r="46" spans="1:15" ht="12.75">
      <c r="A46" s="146">
        <v>15</v>
      </c>
      <c r="B46" s="147" t="s">
        <v>261</v>
      </c>
      <c r="C46" s="209">
        <v>126</v>
      </c>
      <c r="D46" s="210">
        <v>49</v>
      </c>
      <c r="E46" s="210">
        <v>52</v>
      </c>
      <c r="F46" s="210">
        <v>91</v>
      </c>
      <c r="G46" s="210">
        <v>73</v>
      </c>
      <c r="H46" s="210">
        <v>44</v>
      </c>
      <c r="I46" s="210">
        <v>32</v>
      </c>
      <c r="J46" s="210">
        <v>52</v>
      </c>
      <c r="K46" s="210">
        <v>144</v>
      </c>
      <c r="L46" s="210">
        <v>76</v>
      </c>
      <c r="M46" s="210">
        <v>92</v>
      </c>
      <c r="N46" s="210">
        <v>67</v>
      </c>
      <c r="O46" s="211">
        <f t="shared" si="1"/>
        <v>898</v>
      </c>
    </row>
    <row r="47" spans="1:15" ht="12.75">
      <c r="A47" s="146">
        <v>16</v>
      </c>
      <c r="B47" s="147" t="s">
        <v>127</v>
      </c>
      <c r="C47" s="209">
        <v>1</v>
      </c>
      <c r="D47" s="210">
        <v>2</v>
      </c>
      <c r="E47" s="210">
        <v>3</v>
      </c>
      <c r="F47" s="210">
        <v>37</v>
      </c>
      <c r="G47" s="210">
        <v>2</v>
      </c>
      <c r="H47" s="210">
        <v>0</v>
      </c>
      <c r="I47" s="210">
        <v>2</v>
      </c>
      <c r="J47" s="210">
        <v>46</v>
      </c>
      <c r="K47" s="210">
        <v>2</v>
      </c>
      <c r="L47" s="210">
        <v>14</v>
      </c>
      <c r="M47" s="210">
        <v>0</v>
      </c>
      <c r="N47" s="210">
        <v>1</v>
      </c>
      <c r="O47" s="211">
        <f t="shared" si="1"/>
        <v>110</v>
      </c>
    </row>
    <row r="48" spans="1:15" ht="12.75">
      <c r="A48" s="146">
        <v>17</v>
      </c>
      <c r="B48" s="147" t="s">
        <v>262</v>
      </c>
      <c r="C48" s="209">
        <v>163</v>
      </c>
      <c r="D48" s="210">
        <v>170</v>
      </c>
      <c r="E48" s="210">
        <v>32</v>
      </c>
      <c r="F48" s="210">
        <v>38</v>
      </c>
      <c r="G48" s="210">
        <v>148</v>
      </c>
      <c r="H48" s="210">
        <v>75</v>
      </c>
      <c r="I48" s="210">
        <v>71</v>
      </c>
      <c r="J48" s="210">
        <v>237</v>
      </c>
      <c r="K48" s="210">
        <v>236</v>
      </c>
      <c r="L48" s="210">
        <v>258</v>
      </c>
      <c r="M48" s="210">
        <v>149</v>
      </c>
      <c r="N48" s="210">
        <v>116</v>
      </c>
      <c r="O48" s="211">
        <f t="shared" si="1"/>
        <v>1693</v>
      </c>
    </row>
    <row r="49" spans="1:15" ht="12.75">
      <c r="A49" s="146">
        <v>18</v>
      </c>
      <c r="B49" s="147" t="s">
        <v>263</v>
      </c>
      <c r="C49" s="209">
        <v>86</v>
      </c>
      <c r="D49" s="210">
        <v>36</v>
      </c>
      <c r="E49" s="210">
        <v>106</v>
      </c>
      <c r="F49" s="210">
        <v>44</v>
      </c>
      <c r="G49" s="210">
        <v>10</v>
      </c>
      <c r="H49" s="210">
        <v>8</v>
      </c>
      <c r="I49" s="210">
        <v>85</v>
      </c>
      <c r="J49" s="210">
        <v>214</v>
      </c>
      <c r="K49" s="210">
        <v>307</v>
      </c>
      <c r="L49" s="210">
        <v>73</v>
      </c>
      <c r="M49" s="210">
        <v>64</v>
      </c>
      <c r="N49" s="210">
        <v>72</v>
      </c>
      <c r="O49" s="211">
        <f t="shared" si="1"/>
        <v>1105</v>
      </c>
    </row>
    <row r="50" spans="1:15" ht="12.75">
      <c r="A50" s="146">
        <v>19</v>
      </c>
      <c r="B50" s="147" t="s">
        <v>264</v>
      </c>
      <c r="C50" s="209">
        <v>16</v>
      </c>
      <c r="D50" s="210">
        <v>10</v>
      </c>
      <c r="E50" s="210">
        <v>3</v>
      </c>
      <c r="F50" s="210">
        <v>0</v>
      </c>
      <c r="G50" s="210">
        <v>0</v>
      </c>
      <c r="H50" s="210">
        <v>0</v>
      </c>
      <c r="I50" s="210">
        <v>0</v>
      </c>
      <c r="J50" s="210">
        <v>0</v>
      </c>
      <c r="K50" s="210">
        <v>12</v>
      </c>
      <c r="L50" s="210">
        <v>5</v>
      </c>
      <c r="M50" s="210">
        <v>108</v>
      </c>
      <c r="N50" s="210">
        <v>1</v>
      </c>
      <c r="O50" s="211">
        <f t="shared" si="1"/>
        <v>155</v>
      </c>
    </row>
    <row r="51" spans="1:15" ht="12.75">
      <c r="A51" s="146">
        <v>20</v>
      </c>
      <c r="B51" s="147" t="s">
        <v>139</v>
      </c>
      <c r="C51" s="209">
        <v>467</v>
      </c>
      <c r="D51" s="210">
        <v>137</v>
      </c>
      <c r="E51" s="210">
        <v>120</v>
      </c>
      <c r="F51" s="210">
        <v>18</v>
      </c>
      <c r="G51" s="210">
        <v>4</v>
      </c>
      <c r="H51" s="210">
        <v>3</v>
      </c>
      <c r="I51" s="210">
        <v>28</v>
      </c>
      <c r="J51" s="210">
        <v>55</v>
      </c>
      <c r="K51" s="210">
        <v>2</v>
      </c>
      <c r="L51" s="210">
        <v>11</v>
      </c>
      <c r="M51" s="210">
        <v>4</v>
      </c>
      <c r="N51" s="210">
        <v>3</v>
      </c>
      <c r="O51" s="211">
        <f t="shared" si="1"/>
        <v>852</v>
      </c>
    </row>
    <row r="52" spans="1:15" ht="12.75">
      <c r="A52" s="146">
        <v>21</v>
      </c>
      <c r="B52" s="147" t="s">
        <v>265</v>
      </c>
      <c r="C52" s="209">
        <v>100</v>
      </c>
      <c r="D52" s="210">
        <v>6</v>
      </c>
      <c r="E52" s="210">
        <v>162</v>
      </c>
      <c r="F52" s="210">
        <v>80</v>
      </c>
      <c r="G52" s="210">
        <v>36</v>
      </c>
      <c r="H52" s="210">
        <v>69</v>
      </c>
      <c r="I52" s="210">
        <v>42</v>
      </c>
      <c r="J52" s="210">
        <v>95</v>
      </c>
      <c r="K52" s="210">
        <v>104</v>
      </c>
      <c r="L52" s="210">
        <v>46</v>
      </c>
      <c r="M52" s="210">
        <v>21</v>
      </c>
      <c r="N52" s="210">
        <v>39</v>
      </c>
      <c r="O52" s="211">
        <f t="shared" si="1"/>
        <v>800</v>
      </c>
    </row>
    <row r="53" spans="1:15" ht="12.75">
      <c r="A53" s="146">
        <v>22</v>
      </c>
      <c r="B53" s="147" t="s">
        <v>266</v>
      </c>
      <c r="C53" s="209">
        <v>27</v>
      </c>
      <c r="D53" s="210">
        <v>39</v>
      </c>
      <c r="E53" s="210">
        <v>43</v>
      </c>
      <c r="F53" s="210">
        <v>5</v>
      </c>
      <c r="G53" s="210">
        <v>33</v>
      </c>
      <c r="H53" s="210">
        <v>30</v>
      </c>
      <c r="I53" s="210">
        <v>17</v>
      </c>
      <c r="J53" s="210">
        <v>91</v>
      </c>
      <c r="K53" s="210">
        <v>30</v>
      </c>
      <c r="L53" s="210">
        <v>52</v>
      </c>
      <c r="M53" s="210">
        <v>85</v>
      </c>
      <c r="N53" s="210">
        <v>27</v>
      </c>
      <c r="O53" s="211">
        <f t="shared" si="1"/>
        <v>479</v>
      </c>
    </row>
    <row r="54" spans="1:15" ht="12.75">
      <c r="A54" s="146">
        <v>23</v>
      </c>
      <c r="B54" s="147" t="s">
        <v>267</v>
      </c>
      <c r="C54" s="209">
        <v>40</v>
      </c>
      <c r="D54" s="210">
        <v>60</v>
      </c>
      <c r="E54" s="210">
        <v>24</v>
      </c>
      <c r="F54" s="210">
        <v>7</v>
      </c>
      <c r="G54" s="210">
        <v>56</v>
      </c>
      <c r="H54" s="210">
        <v>9</v>
      </c>
      <c r="I54" s="210">
        <v>11</v>
      </c>
      <c r="J54" s="210">
        <v>96</v>
      </c>
      <c r="K54" s="210">
        <v>103</v>
      </c>
      <c r="L54" s="210">
        <v>136</v>
      </c>
      <c r="M54" s="210">
        <v>76</v>
      </c>
      <c r="N54" s="210">
        <v>69</v>
      </c>
      <c r="O54" s="211">
        <f t="shared" si="1"/>
        <v>687</v>
      </c>
    </row>
    <row r="55" spans="1:15" ht="12.75">
      <c r="A55" s="146">
        <v>24</v>
      </c>
      <c r="B55" s="147" t="s">
        <v>268</v>
      </c>
      <c r="C55" s="209">
        <v>78</v>
      </c>
      <c r="D55" s="210">
        <v>45</v>
      </c>
      <c r="E55" s="210">
        <v>5</v>
      </c>
      <c r="F55" s="210">
        <v>447</v>
      </c>
      <c r="G55" s="210">
        <v>78</v>
      </c>
      <c r="H55" s="210">
        <v>49</v>
      </c>
      <c r="I55" s="210">
        <v>113</v>
      </c>
      <c r="J55" s="210">
        <v>281</v>
      </c>
      <c r="K55" s="210">
        <v>53</v>
      </c>
      <c r="L55" s="210">
        <v>51</v>
      </c>
      <c r="M55" s="210">
        <v>24</v>
      </c>
      <c r="N55" s="210">
        <v>81</v>
      </c>
      <c r="O55" s="211">
        <f t="shared" si="1"/>
        <v>1305</v>
      </c>
    </row>
    <row r="56" spans="1:15" ht="12.75">
      <c r="A56" s="146">
        <v>25</v>
      </c>
      <c r="B56" s="147" t="s">
        <v>269</v>
      </c>
      <c r="C56" s="209">
        <v>17</v>
      </c>
      <c r="D56" s="210">
        <v>47</v>
      </c>
      <c r="E56" s="210">
        <v>54</v>
      </c>
      <c r="F56" s="210">
        <v>501</v>
      </c>
      <c r="G56" s="210">
        <v>18</v>
      </c>
      <c r="H56" s="210">
        <v>10</v>
      </c>
      <c r="I56" s="210">
        <v>0</v>
      </c>
      <c r="J56" s="210">
        <v>58</v>
      </c>
      <c r="K56" s="210">
        <v>39</v>
      </c>
      <c r="L56" s="210">
        <v>197</v>
      </c>
      <c r="M56" s="210">
        <v>192</v>
      </c>
      <c r="N56" s="210">
        <v>26</v>
      </c>
      <c r="O56" s="211">
        <f t="shared" si="1"/>
        <v>1159</v>
      </c>
    </row>
    <row r="57" spans="1:15" ht="12.75">
      <c r="A57" s="146">
        <v>26</v>
      </c>
      <c r="B57" s="147" t="s">
        <v>270</v>
      </c>
      <c r="C57" s="209">
        <v>8</v>
      </c>
      <c r="D57" s="210">
        <v>1</v>
      </c>
      <c r="E57" s="210">
        <v>0</v>
      </c>
      <c r="F57" s="210">
        <v>1</v>
      </c>
      <c r="G57" s="210">
        <v>3</v>
      </c>
      <c r="H57" s="210">
        <v>5</v>
      </c>
      <c r="I57" s="210">
        <v>0</v>
      </c>
      <c r="J57" s="210">
        <v>6</v>
      </c>
      <c r="K57" s="210">
        <v>28</v>
      </c>
      <c r="L57" s="210">
        <v>56</v>
      </c>
      <c r="M57" s="210">
        <v>17</v>
      </c>
      <c r="N57" s="210">
        <v>2</v>
      </c>
      <c r="O57" s="211">
        <f t="shared" si="1"/>
        <v>127</v>
      </c>
    </row>
    <row r="58" spans="1:15" ht="12.75">
      <c r="A58" s="146">
        <v>27</v>
      </c>
      <c r="B58" s="147" t="s">
        <v>271</v>
      </c>
      <c r="C58" s="209">
        <v>82</v>
      </c>
      <c r="D58" s="210">
        <v>46</v>
      </c>
      <c r="E58" s="210">
        <v>14</v>
      </c>
      <c r="F58" s="210">
        <v>124</v>
      </c>
      <c r="G58" s="210">
        <v>105</v>
      </c>
      <c r="H58" s="210">
        <v>22</v>
      </c>
      <c r="I58" s="210">
        <v>72</v>
      </c>
      <c r="J58" s="210">
        <v>205</v>
      </c>
      <c r="K58" s="210">
        <v>132</v>
      </c>
      <c r="L58" s="210">
        <v>40</v>
      </c>
      <c r="M58" s="210">
        <v>84</v>
      </c>
      <c r="N58" s="210">
        <v>37</v>
      </c>
      <c r="O58" s="211">
        <f t="shared" si="1"/>
        <v>963</v>
      </c>
    </row>
    <row r="59" spans="1:15" ht="12.75">
      <c r="A59" s="146">
        <v>28</v>
      </c>
      <c r="B59" s="147" t="s">
        <v>272</v>
      </c>
      <c r="C59" s="209">
        <v>0</v>
      </c>
      <c r="D59" s="210">
        <v>3</v>
      </c>
      <c r="E59" s="210">
        <v>6</v>
      </c>
      <c r="F59" s="210">
        <v>10</v>
      </c>
      <c r="G59" s="210">
        <v>0</v>
      </c>
      <c r="H59" s="210">
        <v>43</v>
      </c>
      <c r="I59" s="210">
        <v>15</v>
      </c>
      <c r="J59" s="210">
        <v>4</v>
      </c>
      <c r="K59" s="210">
        <v>52</v>
      </c>
      <c r="L59" s="210">
        <v>31</v>
      </c>
      <c r="M59" s="210">
        <v>15</v>
      </c>
      <c r="N59" s="210">
        <v>32</v>
      </c>
      <c r="O59" s="211">
        <f t="shared" si="1"/>
        <v>211</v>
      </c>
    </row>
    <row r="60" spans="1:15" ht="12.75">
      <c r="A60" s="146">
        <v>29</v>
      </c>
      <c r="B60" s="147" t="s">
        <v>166</v>
      </c>
      <c r="C60" s="209">
        <v>58</v>
      </c>
      <c r="D60" s="210">
        <v>21</v>
      </c>
      <c r="E60" s="210">
        <v>69</v>
      </c>
      <c r="F60" s="210">
        <v>115</v>
      </c>
      <c r="G60" s="210">
        <v>274</v>
      </c>
      <c r="H60" s="210">
        <v>112</v>
      </c>
      <c r="I60" s="210">
        <v>40</v>
      </c>
      <c r="J60" s="210">
        <v>771</v>
      </c>
      <c r="K60" s="210">
        <v>178</v>
      </c>
      <c r="L60" s="210">
        <v>163</v>
      </c>
      <c r="M60" s="210">
        <v>105</v>
      </c>
      <c r="N60" s="210">
        <v>49</v>
      </c>
      <c r="O60" s="211">
        <f t="shared" si="1"/>
        <v>1955</v>
      </c>
    </row>
    <row r="61" spans="1:15" ht="12.75">
      <c r="A61" s="146">
        <v>30</v>
      </c>
      <c r="B61" s="147" t="s">
        <v>169</v>
      </c>
      <c r="C61" s="209">
        <v>7</v>
      </c>
      <c r="D61" s="210">
        <v>2</v>
      </c>
      <c r="E61" s="210">
        <v>0</v>
      </c>
      <c r="F61" s="210">
        <v>2</v>
      </c>
      <c r="G61" s="210">
        <v>34</v>
      </c>
      <c r="H61" s="210">
        <v>11</v>
      </c>
      <c r="I61" s="210">
        <v>7</v>
      </c>
      <c r="J61" s="210">
        <v>2</v>
      </c>
      <c r="K61" s="210">
        <v>9</v>
      </c>
      <c r="L61" s="210">
        <v>10</v>
      </c>
      <c r="M61" s="210">
        <v>1</v>
      </c>
      <c r="N61" s="210">
        <v>13</v>
      </c>
      <c r="O61" s="211">
        <f t="shared" si="1"/>
        <v>98</v>
      </c>
    </row>
    <row r="62" spans="1:15" ht="12.75">
      <c r="A62" s="146">
        <v>31</v>
      </c>
      <c r="B62" s="147" t="s">
        <v>172</v>
      </c>
      <c r="C62" s="209">
        <v>922</v>
      </c>
      <c r="D62" s="210">
        <v>208</v>
      </c>
      <c r="E62" s="210">
        <v>221</v>
      </c>
      <c r="F62" s="210">
        <v>99</v>
      </c>
      <c r="G62" s="210">
        <v>498</v>
      </c>
      <c r="H62" s="210">
        <v>36</v>
      </c>
      <c r="I62" s="210">
        <v>49</v>
      </c>
      <c r="J62" s="210">
        <v>859</v>
      </c>
      <c r="K62" s="210">
        <v>304</v>
      </c>
      <c r="L62" s="210">
        <v>193</v>
      </c>
      <c r="M62" s="210">
        <v>159</v>
      </c>
      <c r="N62" s="210">
        <v>64</v>
      </c>
      <c r="O62" s="211">
        <f t="shared" si="1"/>
        <v>3612</v>
      </c>
    </row>
    <row r="63" spans="1:15" ht="12.75">
      <c r="A63" s="146">
        <v>32</v>
      </c>
      <c r="B63" s="147" t="s">
        <v>175</v>
      </c>
      <c r="C63" s="209">
        <v>544</v>
      </c>
      <c r="D63" s="210">
        <v>385</v>
      </c>
      <c r="E63" s="210">
        <v>272</v>
      </c>
      <c r="F63" s="210">
        <v>508</v>
      </c>
      <c r="G63" s="210">
        <v>1392</v>
      </c>
      <c r="H63" s="210">
        <v>129</v>
      </c>
      <c r="I63" s="210">
        <v>283</v>
      </c>
      <c r="J63" s="210">
        <v>2095</v>
      </c>
      <c r="K63" s="210">
        <v>597</v>
      </c>
      <c r="L63" s="210">
        <v>859</v>
      </c>
      <c r="M63" s="210">
        <v>1632</v>
      </c>
      <c r="N63" s="210">
        <v>328</v>
      </c>
      <c r="O63" s="211">
        <f t="shared" si="1"/>
        <v>9024</v>
      </c>
    </row>
    <row r="64" spans="1:15" ht="12.75">
      <c r="A64" s="146">
        <v>33</v>
      </c>
      <c r="B64" s="147" t="s">
        <v>273</v>
      </c>
      <c r="C64" s="209">
        <v>48</v>
      </c>
      <c r="D64" s="210">
        <v>185</v>
      </c>
      <c r="E64" s="210">
        <v>242</v>
      </c>
      <c r="F64" s="210">
        <v>182</v>
      </c>
      <c r="G64" s="210">
        <v>101</v>
      </c>
      <c r="H64" s="210">
        <v>79</v>
      </c>
      <c r="I64" s="210">
        <v>154</v>
      </c>
      <c r="J64" s="210">
        <v>300</v>
      </c>
      <c r="K64" s="210">
        <v>214</v>
      </c>
      <c r="L64" s="210">
        <v>91</v>
      </c>
      <c r="M64" s="210">
        <v>120</v>
      </c>
      <c r="N64" s="210">
        <v>118</v>
      </c>
      <c r="O64" s="211">
        <f t="shared" si="1"/>
        <v>1834</v>
      </c>
    </row>
    <row r="65" spans="1:15" ht="12.75">
      <c r="A65" s="146">
        <v>34</v>
      </c>
      <c r="B65" s="147" t="s">
        <v>274</v>
      </c>
      <c r="C65" s="209">
        <v>24</v>
      </c>
      <c r="D65" s="210">
        <v>93</v>
      </c>
      <c r="E65" s="210">
        <v>561</v>
      </c>
      <c r="F65" s="210">
        <v>117</v>
      </c>
      <c r="G65" s="210">
        <v>35</v>
      </c>
      <c r="H65" s="210">
        <v>27</v>
      </c>
      <c r="I65" s="210">
        <v>83</v>
      </c>
      <c r="J65" s="210">
        <v>84</v>
      </c>
      <c r="K65" s="210">
        <v>62</v>
      </c>
      <c r="L65" s="210">
        <v>21</v>
      </c>
      <c r="M65" s="210">
        <v>44</v>
      </c>
      <c r="N65" s="210">
        <v>13</v>
      </c>
      <c r="O65" s="211">
        <f t="shared" si="1"/>
        <v>1164</v>
      </c>
    </row>
    <row r="66" spans="1:15" ht="12.75">
      <c r="A66" s="146">
        <v>35</v>
      </c>
      <c r="B66" s="147" t="s">
        <v>275</v>
      </c>
      <c r="C66" s="209">
        <v>60</v>
      </c>
      <c r="D66" s="210">
        <v>31</v>
      </c>
      <c r="E66" s="210">
        <v>23</v>
      </c>
      <c r="F66" s="210">
        <v>106</v>
      </c>
      <c r="G66" s="210">
        <v>25</v>
      </c>
      <c r="H66" s="210">
        <v>35</v>
      </c>
      <c r="I66" s="210">
        <v>52</v>
      </c>
      <c r="J66" s="210">
        <v>20</v>
      </c>
      <c r="K66" s="210">
        <v>41</v>
      </c>
      <c r="L66" s="210">
        <v>18</v>
      </c>
      <c r="M66" s="210">
        <v>75</v>
      </c>
      <c r="N66" s="210">
        <v>48</v>
      </c>
      <c r="O66" s="211">
        <f t="shared" si="1"/>
        <v>534</v>
      </c>
    </row>
    <row r="67" spans="1:15" ht="12.75">
      <c r="A67" s="146">
        <v>36</v>
      </c>
      <c r="B67" s="147" t="s">
        <v>276</v>
      </c>
      <c r="C67" s="209">
        <v>18</v>
      </c>
      <c r="D67" s="210">
        <v>10</v>
      </c>
      <c r="E67" s="210">
        <v>5</v>
      </c>
      <c r="F67" s="210">
        <v>164</v>
      </c>
      <c r="G67" s="210">
        <v>4</v>
      </c>
      <c r="H67" s="210">
        <v>10</v>
      </c>
      <c r="I67" s="210">
        <v>32</v>
      </c>
      <c r="J67" s="210">
        <v>289</v>
      </c>
      <c r="K67" s="210">
        <v>171</v>
      </c>
      <c r="L67" s="210">
        <v>52</v>
      </c>
      <c r="M67" s="210">
        <v>74</v>
      </c>
      <c r="N67" s="210">
        <v>18</v>
      </c>
      <c r="O67" s="211">
        <f t="shared" si="1"/>
        <v>847</v>
      </c>
    </row>
    <row r="68" spans="1:15" ht="12.75">
      <c r="A68" s="146">
        <v>37</v>
      </c>
      <c r="B68" s="147" t="s">
        <v>190</v>
      </c>
      <c r="C68" s="209">
        <v>195</v>
      </c>
      <c r="D68" s="210">
        <v>141</v>
      </c>
      <c r="E68" s="210">
        <v>75</v>
      </c>
      <c r="F68" s="210">
        <v>167</v>
      </c>
      <c r="G68" s="210">
        <v>38</v>
      </c>
      <c r="H68" s="210">
        <v>8</v>
      </c>
      <c r="I68" s="210">
        <v>3</v>
      </c>
      <c r="J68" s="210">
        <v>104</v>
      </c>
      <c r="K68" s="210">
        <v>134</v>
      </c>
      <c r="L68" s="210">
        <v>18</v>
      </c>
      <c r="M68" s="210">
        <v>321</v>
      </c>
      <c r="N68" s="210">
        <v>114</v>
      </c>
      <c r="O68" s="211">
        <f t="shared" si="1"/>
        <v>1318</v>
      </c>
    </row>
    <row r="69" spans="1:15" ht="12.75">
      <c r="A69" s="146">
        <v>38</v>
      </c>
      <c r="B69" s="147" t="s">
        <v>277</v>
      </c>
      <c r="C69" s="209">
        <v>30</v>
      </c>
      <c r="D69" s="210">
        <v>4</v>
      </c>
      <c r="E69" s="210">
        <v>20</v>
      </c>
      <c r="F69" s="210">
        <v>24</v>
      </c>
      <c r="G69" s="210">
        <v>0</v>
      </c>
      <c r="H69" s="210">
        <v>0</v>
      </c>
      <c r="I69" s="210">
        <v>6</v>
      </c>
      <c r="J69" s="210">
        <v>699</v>
      </c>
      <c r="K69" s="210">
        <v>117</v>
      </c>
      <c r="L69" s="210">
        <v>114</v>
      </c>
      <c r="M69" s="210">
        <v>130</v>
      </c>
      <c r="N69" s="210">
        <v>12</v>
      </c>
      <c r="O69" s="211">
        <f t="shared" si="1"/>
        <v>1156</v>
      </c>
    </row>
    <row r="70" spans="1:15" ht="12.75">
      <c r="A70" s="146">
        <v>39</v>
      </c>
      <c r="B70" s="147" t="s">
        <v>278</v>
      </c>
      <c r="C70" s="209">
        <v>90</v>
      </c>
      <c r="D70" s="210">
        <v>45</v>
      </c>
      <c r="E70" s="210">
        <v>7</v>
      </c>
      <c r="F70" s="210">
        <v>12</v>
      </c>
      <c r="G70" s="210">
        <v>345</v>
      </c>
      <c r="H70" s="210">
        <v>149</v>
      </c>
      <c r="I70" s="210">
        <v>207</v>
      </c>
      <c r="J70" s="210">
        <v>357</v>
      </c>
      <c r="K70" s="210">
        <v>187</v>
      </c>
      <c r="L70" s="210">
        <v>159</v>
      </c>
      <c r="M70" s="210">
        <v>186</v>
      </c>
      <c r="N70" s="210">
        <v>66</v>
      </c>
      <c r="O70" s="211">
        <f t="shared" si="1"/>
        <v>1810</v>
      </c>
    </row>
    <row r="71" spans="1:15" ht="12.75">
      <c r="A71" s="146">
        <v>40</v>
      </c>
      <c r="B71" s="147" t="s">
        <v>279</v>
      </c>
      <c r="C71" s="209">
        <v>195</v>
      </c>
      <c r="D71" s="210">
        <v>26</v>
      </c>
      <c r="E71" s="210">
        <v>106</v>
      </c>
      <c r="F71" s="210">
        <v>16</v>
      </c>
      <c r="G71" s="210">
        <v>35</v>
      </c>
      <c r="H71" s="210">
        <v>2</v>
      </c>
      <c r="I71" s="210">
        <v>35</v>
      </c>
      <c r="J71" s="210">
        <v>21</v>
      </c>
      <c r="K71" s="210">
        <v>57</v>
      </c>
      <c r="L71" s="210">
        <v>64</v>
      </c>
      <c r="M71" s="210">
        <v>39</v>
      </c>
      <c r="N71" s="210">
        <v>205</v>
      </c>
      <c r="O71" s="211">
        <f t="shared" si="1"/>
        <v>801</v>
      </c>
    </row>
    <row r="72" spans="1:15" ht="12.75">
      <c r="A72" s="155">
        <v>41</v>
      </c>
      <c r="B72" s="212" t="s">
        <v>280</v>
      </c>
      <c r="C72" s="213">
        <v>7</v>
      </c>
      <c r="D72" s="214">
        <v>2</v>
      </c>
      <c r="E72" s="214">
        <v>63</v>
      </c>
      <c r="F72" s="214">
        <v>37</v>
      </c>
      <c r="G72" s="214">
        <v>15</v>
      </c>
      <c r="H72" s="214">
        <v>60</v>
      </c>
      <c r="I72" s="214">
        <v>28</v>
      </c>
      <c r="J72" s="214">
        <v>31</v>
      </c>
      <c r="K72" s="214">
        <v>11</v>
      </c>
      <c r="L72" s="214">
        <v>14</v>
      </c>
      <c r="M72" s="214">
        <v>4</v>
      </c>
      <c r="N72" s="214">
        <v>147</v>
      </c>
      <c r="O72" s="215">
        <f t="shared" si="1"/>
        <v>419</v>
      </c>
    </row>
    <row r="73" spans="1:15" ht="12.75">
      <c r="A73" s="216"/>
      <c r="B73" s="166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2.75">
      <c r="A74" s="165" t="s">
        <v>205</v>
      </c>
      <c r="B74" s="166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2.75">
      <c r="A75" s="139">
        <v>1</v>
      </c>
      <c r="B75" s="140" t="s">
        <v>206</v>
      </c>
      <c r="C75" s="206">
        <v>584</v>
      </c>
      <c r="D75" s="207">
        <v>265</v>
      </c>
      <c r="E75" s="207">
        <v>135</v>
      </c>
      <c r="F75" s="207">
        <v>328</v>
      </c>
      <c r="G75" s="207">
        <v>371</v>
      </c>
      <c r="H75" s="207">
        <v>198</v>
      </c>
      <c r="I75" s="207">
        <v>287</v>
      </c>
      <c r="J75" s="207">
        <v>799</v>
      </c>
      <c r="K75" s="207">
        <v>450</v>
      </c>
      <c r="L75" s="207">
        <v>362</v>
      </c>
      <c r="M75" s="207">
        <v>496</v>
      </c>
      <c r="N75" s="207">
        <v>219</v>
      </c>
      <c r="O75" s="208">
        <f aca="true" t="shared" si="2" ref="O75:O83">SUM(C75:N75)</f>
        <v>4494</v>
      </c>
    </row>
    <row r="76" spans="1:15" ht="12.75">
      <c r="A76" s="146">
        <v>2</v>
      </c>
      <c r="B76" s="147" t="s">
        <v>209</v>
      </c>
      <c r="C76" s="209">
        <v>17</v>
      </c>
      <c r="D76" s="210">
        <v>356</v>
      </c>
      <c r="E76" s="210">
        <v>342</v>
      </c>
      <c r="F76" s="210">
        <v>113</v>
      </c>
      <c r="G76" s="210">
        <v>84</v>
      </c>
      <c r="H76" s="210">
        <v>25</v>
      </c>
      <c r="I76" s="210">
        <v>119</v>
      </c>
      <c r="J76" s="210">
        <v>426</v>
      </c>
      <c r="K76" s="210">
        <v>471</v>
      </c>
      <c r="L76" s="210">
        <v>980</v>
      </c>
      <c r="M76" s="210">
        <v>667</v>
      </c>
      <c r="N76" s="210">
        <v>201</v>
      </c>
      <c r="O76" s="211">
        <f t="shared" si="2"/>
        <v>3801</v>
      </c>
    </row>
    <row r="77" spans="1:15" ht="12.75">
      <c r="A77" s="146">
        <v>3</v>
      </c>
      <c r="B77" s="147" t="s">
        <v>212</v>
      </c>
      <c r="C77" s="209">
        <v>191</v>
      </c>
      <c r="D77" s="210">
        <v>147</v>
      </c>
      <c r="E77" s="210">
        <v>34</v>
      </c>
      <c r="F77" s="210">
        <v>38</v>
      </c>
      <c r="G77" s="210">
        <v>78</v>
      </c>
      <c r="H77" s="210">
        <v>76</v>
      </c>
      <c r="I77" s="210">
        <v>30</v>
      </c>
      <c r="J77" s="210">
        <v>204</v>
      </c>
      <c r="K77" s="210">
        <v>83</v>
      </c>
      <c r="L77" s="210">
        <v>6</v>
      </c>
      <c r="M77" s="210">
        <v>34</v>
      </c>
      <c r="N77" s="210">
        <v>299</v>
      </c>
      <c r="O77" s="211">
        <f t="shared" si="2"/>
        <v>1220</v>
      </c>
    </row>
    <row r="78" spans="1:15" ht="12.75">
      <c r="A78" s="146">
        <v>4</v>
      </c>
      <c r="B78" s="147" t="s">
        <v>215</v>
      </c>
      <c r="C78" s="209">
        <v>3</v>
      </c>
      <c r="D78" s="210">
        <v>11</v>
      </c>
      <c r="E78" s="210">
        <v>0</v>
      </c>
      <c r="F78" s="210">
        <v>0</v>
      </c>
      <c r="G78" s="210">
        <v>0</v>
      </c>
      <c r="H78" s="210">
        <v>0</v>
      </c>
      <c r="I78" s="210">
        <v>0</v>
      </c>
      <c r="J78" s="210">
        <v>0</v>
      </c>
      <c r="K78" s="210">
        <v>0</v>
      </c>
      <c r="L78" s="210">
        <v>0</v>
      </c>
      <c r="M78" s="210">
        <v>0</v>
      </c>
      <c r="N78" s="210">
        <v>0</v>
      </c>
      <c r="O78" s="211">
        <f t="shared" si="2"/>
        <v>14</v>
      </c>
    </row>
    <row r="79" spans="1:15" ht="12.75">
      <c r="A79" s="146">
        <v>5</v>
      </c>
      <c r="B79" s="147" t="s">
        <v>218</v>
      </c>
      <c r="C79" s="209">
        <v>123</v>
      </c>
      <c r="D79" s="210">
        <v>17</v>
      </c>
      <c r="E79" s="210">
        <v>37</v>
      </c>
      <c r="F79" s="210">
        <v>33</v>
      </c>
      <c r="G79" s="210">
        <v>11</v>
      </c>
      <c r="H79" s="210">
        <v>2</v>
      </c>
      <c r="I79" s="210">
        <v>56</v>
      </c>
      <c r="J79" s="210">
        <v>45</v>
      </c>
      <c r="K79" s="210">
        <v>54</v>
      </c>
      <c r="L79" s="210">
        <v>11</v>
      </c>
      <c r="M79" s="210">
        <v>206</v>
      </c>
      <c r="N79" s="210">
        <v>87</v>
      </c>
      <c r="O79" s="211">
        <f t="shared" si="2"/>
        <v>682</v>
      </c>
    </row>
    <row r="80" spans="1:15" ht="12.75">
      <c r="A80" s="146">
        <v>6</v>
      </c>
      <c r="B80" s="147" t="s">
        <v>221</v>
      </c>
      <c r="C80" s="209">
        <v>497</v>
      </c>
      <c r="D80" s="210">
        <v>877</v>
      </c>
      <c r="E80" s="210">
        <v>156</v>
      </c>
      <c r="F80" s="210">
        <v>314</v>
      </c>
      <c r="G80" s="210">
        <v>367</v>
      </c>
      <c r="H80" s="210">
        <v>133</v>
      </c>
      <c r="I80" s="210">
        <v>489</v>
      </c>
      <c r="J80" s="210">
        <v>1355</v>
      </c>
      <c r="K80" s="210">
        <v>1454</v>
      </c>
      <c r="L80" s="210">
        <v>643</v>
      </c>
      <c r="M80" s="210">
        <v>571</v>
      </c>
      <c r="N80" s="210">
        <v>1230</v>
      </c>
      <c r="O80" s="211">
        <f t="shared" si="2"/>
        <v>8086</v>
      </c>
    </row>
    <row r="81" spans="1:15" ht="12.75">
      <c r="A81" s="146">
        <v>7</v>
      </c>
      <c r="B81" s="147" t="s">
        <v>224</v>
      </c>
      <c r="C81" s="209">
        <v>51</v>
      </c>
      <c r="D81" s="210">
        <v>29</v>
      </c>
      <c r="E81" s="210">
        <v>6</v>
      </c>
      <c r="F81" s="210">
        <v>15</v>
      </c>
      <c r="G81" s="210">
        <v>12</v>
      </c>
      <c r="H81" s="210">
        <v>8</v>
      </c>
      <c r="I81" s="210">
        <v>159</v>
      </c>
      <c r="J81" s="210">
        <v>51</v>
      </c>
      <c r="K81" s="210">
        <v>25</v>
      </c>
      <c r="L81" s="210">
        <v>87</v>
      </c>
      <c r="M81" s="210">
        <v>94</v>
      </c>
      <c r="N81" s="210">
        <v>33</v>
      </c>
      <c r="O81" s="211">
        <f t="shared" si="2"/>
        <v>570</v>
      </c>
    </row>
    <row r="82" spans="1:15" ht="12.75">
      <c r="A82" s="146">
        <v>8</v>
      </c>
      <c r="B82" s="147" t="s">
        <v>227</v>
      </c>
      <c r="C82" s="209">
        <v>444</v>
      </c>
      <c r="D82" s="210">
        <v>65</v>
      </c>
      <c r="E82" s="210">
        <v>116</v>
      </c>
      <c r="F82" s="210">
        <v>136</v>
      </c>
      <c r="G82" s="210">
        <v>50</v>
      </c>
      <c r="H82" s="210">
        <v>33</v>
      </c>
      <c r="I82" s="210">
        <v>14</v>
      </c>
      <c r="J82" s="210">
        <v>779</v>
      </c>
      <c r="K82" s="210">
        <v>441</v>
      </c>
      <c r="L82" s="210">
        <v>309</v>
      </c>
      <c r="M82" s="210">
        <v>179</v>
      </c>
      <c r="N82" s="210">
        <v>323</v>
      </c>
      <c r="O82" s="211">
        <f t="shared" si="2"/>
        <v>2889</v>
      </c>
    </row>
    <row r="83" spans="1:15" ht="12.75">
      <c r="A83" s="155">
        <v>9</v>
      </c>
      <c r="B83" s="212" t="s">
        <v>230</v>
      </c>
      <c r="C83" s="213">
        <v>827</v>
      </c>
      <c r="D83" s="214">
        <v>517</v>
      </c>
      <c r="E83" s="214">
        <v>283</v>
      </c>
      <c r="F83" s="214">
        <v>578</v>
      </c>
      <c r="G83" s="214">
        <v>547</v>
      </c>
      <c r="H83" s="214">
        <v>160</v>
      </c>
      <c r="I83" s="214">
        <v>424</v>
      </c>
      <c r="J83" s="214">
        <v>1448</v>
      </c>
      <c r="K83" s="214">
        <v>837</v>
      </c>
      <c r="L83" s="214">
        <v>1405</v>
      </c>
      <c r="M83" s="214">
        <v>1098</v>
      </c>
      <c r="N83" s="214">
        <v>616</v>
      </c>
      <c r="O83" s="215">
        <f t="shared" si="2"/>
        <v>8740</v>
      </c>
    </row>
    <row r="84" spans="1:15" ht="12.75">
      <c r="A84" s="162"/>
      <c r="B84" s="8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2.75">
      <c r="A85" s="173" t="s">
        <v>233</v>
      </c>
      <c r="B85" s="8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2.75">
      <c r="A86" s="174">
        <v>1</v>
      </c>
      <c r="B86" s="175" t="s">
        <v>234</v>
      </c>
      <c r="C86" s="69">
        <v>23</v>
      </c>
      <c r="D86" s="69">
        <v>2</v>
      </c>
      <c r="E86" s="69">
        <v>36</v>
      </c>
      <c r="F86" s="69">
        <v>2</v>
      </c>
      <c r="G86" s="69">
        <v>24</v>
      </c>
      <c r="H86" s="69">
        <v>27</v>
      </c>
      <c r="I86" s="69">
        <v>11</v>
      </c>
      <c r="J86" s="69">
        <v>7</v>
      </c>
      <c r="K86" s="69">
        <v>12</v>
      </c>
      <c r="L86" s="69">
        <v>6</v>
      </c>
      <c r="M86" s="69">
        <v>0</v>
      </c>
      <c r="N86" s="69">
        <v>5</v>
      </c>
      <c r="O86" s="69">
        <f>SUM(C86:N86)</f>
        <v>155</v>
      </c>
    </row>
    <row r="87" spans="1:15" ht="12.75">
      <c r="A87" s="179"/>
      <c r="B87" s="180" t="s">
        <v>237</v>
      </c>
      <c r="C87" s="70">
        <f aca="true" t="shared" si="3" ref="C87:N87">SUM(C6:C86)</f>
        <v>86371</v>
      </c>
      <c r="D87" s="70">
        <f t="shared" si="3"/>
        <v>65734</v>
      </c>
      <c r="E87" s="70">
        <f t="shared" si="3"/>
        <v>70594</v>
      </c>
      <c r="F87" s="70">
        <f t="shared" si="3"/>
        <v>64449</v>
      </c>
      <c r="G87" s="70">
        <f t="shared" si="3"/>
        <v>88068</v>
      </c>
      <c r="H87" s="70">
        <f t="shared" si="3"/>
        <v>47601</v>
      </c>
      <c r="I87" s="70">
        <f t="shared" si="3"/>
        <v>54624</v>
      </c>
      <c r="J87" s="70">
        <f t="shared" si="3"/>
        <v>104569</v>
      </c>
      <c r="K87" s="70">
        <f t="shared" si="3"/>
        <v>80640</v>
      </c>
      <c r="L87" s="70">
        <f t="shared" si="3"/>
        <v>79462</v>
      </c>
      <c r="M87" s="70">
        <f t="shared" si="3"/>
        <v>79687</v>
      </c>
      <c r="N87" s="70">
        <f t="shared" si="3"/>
        <v>62203</v>
      </c>
      <c r="O87" s="70"/>
    </row>
  </sheetData>
  <mergeCells count="2">
    <mergeCell ref="A3:B4"/>
    <mergeCell ref="O3:O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85"/>
  <sheetViews>
    <sheetView zoomScale="75" zoomScaleNormal="75" workbookViewId="0" topLeftCell="A1">
      <pane xSplit="2" ySplit="1" topLeftCell="AE81" activePane="bottomRight" state="frozen"/>
      <selection pane="topLeft" activeCell="A1" sqref="A1"/>
      <selection pane="topRight" activeCell="AE1" sqref="AE1"/>
      <selection pane="bottomLeft" activeCell="A81" sqref="A81"/>
      <selection pane="bottomRight" activeCell="A75" sqref="A75"/>
    </sheetView>
  </sheetViews>
  <sheetFormatPr defaultColWidth="9.140625" defaultRowHeight="12.75"/>
  <cols>
    <col min="1" max="1" width="5.28125" style="0" customWidth="1"/>
    <col min="2" max="2" width="57.28125" style="0" customWidth="1"/>
    <col min="3" max="39" width="11.7109375" style="0" customWidth="1"/>
  </cols>
  <sheetData>
    <row r="1" spans="1:39" ht="15.75" customHeight="1">
      <c r="A1" s="217"/>
      <c r="B1" s="218"/>
      <c r="C1" s="290">
        <v>39753</v>
      </c>
      <c r="D1" s="290"/>
      <c r="E1" s="290"/>
      <c r="F1" s="290">
        <v>39783</v>
      </c>
      <c r="G1" s="290"/>
      <c r="H1" s="290"/>
      <c r="I1" s="290">
        <v>39814</v>
      </c>
      <c r="J1" s="290"/>
      <c r="K1" s="290"/>
      <c r="L1" s="290">
        <v>39846</v>
      </c>
      <c r="M1" s="290"/>
      <c r="N1" s="290"/>
      <c r="O1" s="290">
        <v>39874</v>
      </c>
      <c r="P1" s="290"/>
      <c r="Q1" s="290"/>
      <c r="R1" s="290">
        <v>39909</v>
      </c>
      <c r="S1" s="290"/>
      <c r="T1" s="290"/>
      <c r="U1" s="290">
        <v>39941</v>
      </c>
      <c r="V1" s="290"/>
      <c r="W1" s="290"/>
      <c r="X1" s="290">
        <v>39973</v>
      </c>
      <c r="Y1" s="290"/>
      <c r="Z1" s="290"/>
      <c r="AA1" s="290">
        <v>40005</v>
      </c>
      <c r="AB1" s="290"/>
      <c r="AC1" s="290"/>
      <c r="AD1" s="290">
        <v>40037</v>
      </c>
      <c r="AE1" s="290"/>
      <c r="AF1" s="290"/>
      <c r="AG1" s="291">
        <v>40064</v>
      </c>
      <c r="AH1" s="291"/>
      <c r="AI1" s="291"/>
      <c r="AJ1" s="291">
        <v>40094</v>
      </c>
      <c r="AK1" s="291"/>
      <c r="AL1" s="291"/>
      <c r="AM1" s="292" t="s">
        <v>450</v>
      </c>
    </row>
    <row r="2" spans="1:39" ht="30" customHeight="1">
      <c r="A2" s="293" t="s">
        <v>451</v>
      </c>
      <c r="B2" s="293"/>
      <c r="C2" s="219" t="s">
        <v>452</v>
      </c>
      <c r="D2" s="220" t="s">
        <v>453</v>
      </c>
      <c r="E2" s="219" t="s">
        <v>454</v>
      </c>
      <c r="F2" s="219" t="s">
        <v>452</v>
      </c>
      <c r="G2" s="220" t="s">
        <v>453</v>
      </c>
      <c r="H2" s="219" t="s">
        <v>454</v>
      </c>
      <c r="I2" s="219" t="s">
        <v>452</v>
      </c>
      <c r="J2" s="220" t="s">
        <v>453</v>
      </c>
      <c r="K2" s="219" t="s">
        <v>454</v>
      </c>
      <c r="L2" s="219" t="s">
        <v>452</v>
      </c>
      <c r="M2" s="220" t="s">
        <v>453</v>
      </c>
      <c r="N2" s="219" t="s">
        <v>454</v>
      </c>
      <c r="O2" s="219" t="s">
        <v>452</v>
      </c>
      <c r="P2" s="220" t="s">
        <v>453</v>
      </c>
      <c r="Q2" s="219" t="s">
        <v>454</v>
      </c>
      <c r="R2" s="219" t="s">
        <v>452</v>
      </c>
      <c r="S2" s="220" t="s">
        <v>453</v>
      </c>
      <c r="T2" s="219" t="s">
        <v>454</v>
      </c>
      <c r="U2" s="219" t="s">
        <v>452</v>
      </c>
      <c r="V2" s="220" t="s">
        <v>453</v>
      </c>
      <c r="W2" s="219" t="s">
        <v>454</v>
      </c>
      <c r="X2" s="219" t="s">
        <v>452</v>
      </c>
      <c r="Y2" s="220" t="s">
        <v>453</v>
      </c>
      <c r="Z2" s="219" t="s">
        <v>454</v>
      </c>
      <c r="AA2" s="219" t="s">
        <v>452</v>
      </c>
      <c r="AB2" s="220" t="s">
        <v>453</v>
      </c>
      <c r="AC2" s="219" t="s">
        <v>454</v>
      </c>
      <c r="AD2" s="219" t="s">
        <v>452</v>
      </c>
      <c r="AE2" s="220" t="s">
        <v>453</v>
      </c>
      <c r="AF2" s="219" t="s">
        <v>454</v>
      </c>
      <c r="AG2" s="219" t="s">
        <v>452</v>
      </c>
      <c r="AH2" s="220" t="s">
        <v>453</v>
      </c>
      <c r="AI2" s="219" t="s">
        <v>454</v>
      </c>
      <c r="AJ2" s="219" t="s">
        <v>452</v>
      </c>
      <c r="AK2" s="220" t="s">
        <v>453</v>
      </c>
      <c r="AL2" s="219" t="s">
        <v>454</v>
      </c>
      <c r="AM2" s="292"/>
    </row>
    <row r="3" spans="1:2" ht="15.75">
      <c r="A3" s="221" t="s">
        <v>7</v>
      </c>
      <c r="B3" s="222"/>
    </row>
    <row r="4" spans="1:39" ht="15.75">
      <c r="A4" s="223">
        <v>1</v>
      </c>
      <c r="B4" s="224" t="s">
        <v>8</v>
      </c>
      <c r="C4" s="225">
        <v>148</v>
      </c>
      <c r="D4" s="226">
        <v>542</v>
      </c>
      <c r="E4" s="227">
        <v>173</v>
      </c>
      <c r="F4" s="225">
        <v>273</v>
      </c>
      <c r="G4" s="226">
        <v>1117</v>
      </c>
      <c r="H4" s="227">
        <v>154</v>
      </c>
      <c r="I4" s="228">
        <v>117</v>
      </c>
      <c r="J4" s="226">
        <v>486</v>
      </c>
      <c r="K4" s="226">
        <v>172</v>
      </c>
      <c r="L4" s="226">
        <v>193</v>
      </c>
      <c r="M4" s="226">
        <v>1041</v>
      </c>
      <c r="N4" s="226">
        <v>156</v>
      </c>
      <c r="O4" s="226">
        <v>76</v>
      </c>
      <c r="P4" s="226">
        <v>313</v>
      </c>
      <c r="Q4" s="226">
        <v>88</v>
      </c>
      <c r="R4" s="226">
        <v>72</v>
      </c>
      <c r="S4" s="226">
        <v>665</v>
      </c>
      <c r="T4" s="226">
        <v>426</v>
      </c>
      <c r="U4" s="226">
        <v>94</v>
      </c>
      <c r="V4" s="226">
        <v>1116</v>
      </c>
      <c r="W4" s="226">
        <v>688</v>
      </c>
      <c r="X4" s="226">
        <v>125</v>
      </c>
      <c r="Y4" s="226">
        <v>1077</v>
      </c>
      <c r="Z4" s="226">
        <v>583</v>
      </c>
      <c r="AA4" s="226">
        <v>119</v>
      </c>
      <c r="AB4" s="226">
        <v>1301</v>
      </c>
      <c r="AC4" s="226">
        <v>812</v>
      </c>
      <c r="AD4" s="226">
        <v>112</v>
      </c>
      <c r="AE4" s="226">
        <v>685</v>
      </c>
      <c r="AF4" s="226">
        <v>207</v>
      </c>
      <c r="AG4" s="226">
        <v>65</v>
      </c>
      <c r="AH4" s="226">
        <v>344</v>
      </c>
      <c r="AI4" s="226">
        <v>93</v>
      </c>
      <c r="AJ4" s="226">
        <v>71</v>
      </c>
      <c r="AK4" s="226">
        <v>1044</v>
      </c>
      <c r="AL4" s="226">
        <v>535</v>
      </c>
      <c r="AM4" s="227">
        <f aca="true" t="shared" si="0" ref="AM4:AM27">SUM(C4:AL4)</f>
        <v>15283</v>
      </c>
    </row>
    <row r="5" spans="1:39" ht="15.75">
      <c r="A5" s="229">
        <v>2</v>
      </c>
      <c r="B5" s="230" t="s">
        <v>12</v>
      </c>
      <c r="C5" s="231">
        <v>206</v>
      </c>
      <c r="D5" s="232">
        <v>827</v>
      </c>
      <c r="E5" s="233">
        <v>145</v>
      </c>
      <c r="F5" s="231">
        <v>164</v>
      </c>
      <c r="G5" s="232">
        <v>528</v>
      </c>
      <c r="H5" s="233">
        <v>60</v>
      </c>
      <c r="I5" s="234">
        <v>227</v>
      </c>
      <c r="J5" s="232">
        <v>1617</v>
      </c>
      <c r="K5" s="232">
        <v>804</v>
      </c>
      <c r="L5" s="232">
        <v>187</v>
      </c>
      <c r="M5" s="232">
        <v>1106</v>
      </c>
      <c r="N5" s="232">
        <v>385</v>
      </c>
      <c r="O5" s="232">
        <v>265</v>
      </c>
      <c r="P5" s="232">
        <v>1894</v>
      </c>
      <c r="Q5" s="232">
        <v>649</v>
      </c>
      <c r="R5" s="232">
        <v>209</v>
      </c>
      <c r="S5" s="232">
        <v>2583</v>
      </c>
      <c r="T5" s="232">
        <v>1310</v>
      </c>
      <c r="U5" s="232">
        <v>371</v>
      </c>
      <c r="V5" s="232">
        <v>2535</v>
      </c>
      <c r="W5" s="232">
        <v>669</v>
      </c>
      <c r="X5" s="232">
        <v>387</v>
      </c>
      <c r="Y5" s="232">
        <v>2021</v>
      </c>
      <c r="Z5" s="232">
        <v>868</v>
      </c>
      <c r="AA5" s="232">
        <v>726</v>
      </c>
      <c r="AB5" s="232">
        <v>2627</v>
      </c>
      <c r="AC5" s="232">
        <v>712</v>
      </c>
      <c r="AD5" s="232">
        <v>406</v>
      </c>
      <c r="AE5" s="232">
        <v>1279</v>
      </c>
      <c r="AF5" s="232">
        <v>183</v>
      </c>
      <c r="AG5" s="232">
        <v>416</v>
      </c>
      <c r="AH5" s="232">
        <v>1875</v>
      </c>
      <c r="AI5" s="232">
        <v>480</v>
      </c>
      <c r="AJ5" s="232">
        <v>269</v>
      </c>
      <c r="AK5" s="232">
        <v>1105</v>
      </c>
      <c r="AL5" s="232">
        <v>505</v>
      </c>
      <c r="AM5" s="233">
        <f t="shared" si="0"/>
        <v>30600</v>
      </c>
    </row>
    <row r="6" spans="1:39" ht="15.75">
      <c r="A6" s="229">
        <v>3</v>
      </c>
      <c r="B6" s="230" t="s">
        <v>15</v>
      </c>
      <c r="C6" s="231">
        <v>2301</v>
      </c>
      <c r="D6" s="235">
        <v>18748</v>
      </c>
      <c r="E6" s="236">
        <v>8107</v>
      </c>
      <c r="F6" s="237">
        <v>3420</v>
      </c>
      <c r="G6" s="235">
        <v>72438</v>
      </c>
      <c r="H6" s="238">
        <v>62932</v>
      </c>
      <c r="I6" s="234">
        <v>1787</v>
      </c>
      <c r="J6" s="232">
        <v>9292</v>
      </c>
      <c r="K6" s="232">
        <v>1112</v>
      </c>
      <c r="L6" s="232">
        <v>1770</v>
      </c>
      <c r="M6" s="232">
        <v>9332</v>
      </c>
      <c r="N6" s="232">
        <v>1417</v>
      </c>
      <c r="O6" s="232">
        <v>1779</v>
      </c>
      <c r="P6" s="232">
        <v>9795</v>
      </c>
      <c r="Q6" s="232">
        <v>2049</v>
      </c>
      <c r="R6" s="232">
        <v>1098</v>
      </c>
      <c r="S6" s="232">
        <v>5883</v>
      </c>
      <c r="T6" s="232">
        <v>1486</v>
      </c>
      <c r="U6" s="232">
        <v>1529</v>
      </c>
      <c r="V6" s="232">
        <v>8157</v>
      </c>
      <c r="W6" s="232">
        <v>1119</v>
      </c>
      <c r="X6" s="232">
        <v>3071</v>
      </c>
      <c r="Y6" s="232">
        <v>16783</v>
      </c>
      <c r="Z6" s="232">
        <v>2793</v>
      </c>
      <c r="AA6" s="232">
        <v>2255</v>
      </c>
      <c r="AB6" s="232">
        <v>12740</v>
      </c>
      <c r="AC6" s="232">
        <v>3930</v>
      </c>
      <c r="AD6" s="232">
        <v>2619</v>
      </c>
      <c r="AE6" s="232">
        <v>14395</v>
      </c>
      <c r="AF6" s="232">
        <v>2088</v>
      </c>
      <c r="AG6" s="232">
        <v>1961</v>
      </c>
      <c r="AH6" s="232">
        <v>9983</v>
      </c>
      <c r="AI6" s="232">
        <v>2624</v>
      </c>
      <c r="AJ6" s="232">
        <v>16576</v>
      </c>
      <c r="AK6" s="232">
        <v>33011</v>
      </c>
      <c r="AL6" s="232">
        <v>10602</v>
      </c>
      <c r="AM6" s="233">
        <f t="shared" si="0"/>
        <v>360982</v>
      </c>
    </row>
    <row r="7" spans="1:39" ht="15.75">
      <c r="A7" s="229">
        <v>4</v>
      </c>
      <c r="B7" s="230" t="s">
        <v>18</v>
      </c>
      <c r="C7" s="237">
        <v>337</v>
      </c>
      <c r="D7" s="235">
        <v>1406</v>
      </c>
      <c r="E7" s="239">
        <v>166</v>
      </c>
      <c r="F7" s="237">
        <v>403</v>
      </c>
      <c r="G7" s="235">
        <v>1787</v>
      </c>
      <c r="H7" s="233">
        <v>307</v>
      </c>
      <c r="I7" s="234">
        <v>396</v>
      </c>
      <c r="J7" s="232">
        <v>2617</v>
      </c>
      <c r="K7" s="232">
        <v>558</v>
      </c>
      <c r="L7" s="232">
        <v>584</v>
      </c>
      <c r="M7" s="232">
        <v>4221</v>
      </c>
      <c r="N7" s="232">
        <v>1383</v>
      </c>
      <c r="O7" s="232">
        <v>360</v>
      </c>
      <c r="P7" s="232">
        <v>2100</v>
      </c>
      <c r="Q7" s="232">
        <v>308</v>
      </c>
      <c r="R7" s="232">
        <v>304</v>
      </c>
      <c r="S7" s="232">
        <v>1846</v>
      </c>
      <c r="T7" s="232">
        <v>524</v>
      </c>
      <c r="U7" s="232">
        <v>413</v>
      </c>
      <c r="V7" s="232">
        <v>3736</v>
      </c>
      <c r="W7" s="232">
        <v>1401</v>
      </c>
      <c r="X7" s="232">
        <v>668</v>
      </c>
      <c r="Y7" s="232">
        <v>4900</v>
      </c>
      <c r="Z7" s="232">
        <v>1295</v>
      </c>
      <c r="AA7" s="232">
        <v>638</v>
      </c>
      <c r="AB7" s="232">
        <v>3128</v>
      </c>
      <c r="AC7" s="232">
        <v>765</v>
      </c>
      <c r="AD7" s="232">
        <v>533</v>
      </c>
      <c r="AE7" s="232">
        <v>2182</v>
      </c>
      <c r="AF7" s="232">
        <v>352</v>
      </c>
      <c r="AG7" s="232">
        <v>744</v>
      </c>
      <c r="AH7" s="232">
        <v>3199</v>
      </c>
      <c r="AI7" s="232">
        <v>603</v>
      </c>
      <c r="AJ7" s="232">
        <v>470</v>
      </c>
      <c r="AK7" s="232">
        <v>2421</v>
      </c>
      <c r="AL7" s="232">
        <v>677</v>
      </c>
      <c r="AM7" s="233">
        <f t="shared" si="0"/>
        <v>47732</v>
      </c>
    </row>
    <row r="8" spans="1:39" ht="15.75">
      <c r="A8" s="229">
        <v>5</v>
      </c>
      <c r="B8" s="230" t="s">
        <v>21</v>
      </c>
      <c r="C8" s="237">
        <v>352</v>
      </c>
      <c r="D8" s="232">
        <v>1380</v>
      </c>
      <c r="E8" s="233">
        <v>333</v>
      </c>
      <c r="F8" s="231">
        <v>251</v>
      </c>
      <c r="G8" s="232">
        <v>847</v>
      </c>
      <c r="H8" s="233">
        <v>188</v>
      </c>
      <c r="I8" s="234">
        <v>222</v>
      </c>
      <c r="J8" s="232">
        <v>1094</v>
      </c>
      <c r="K8" s="232">
        <v>280</v>
      </c>
      <c r="L8" s="232">
        <v>379</v>
      </c>
      <c r="M8" s="232">
        <v>2492</v>
      </c>
      <c r="N8" s="232">
        <v>729</v>
      </c>
      <c r="O8" s="232">
        <v>316</v>
      </c>
      <c r="P8" s="232">
        <v>1851</v>
      </c>
      <c r="Q8" s="232">
        <v>734</v>
      </c>
      <c r="R8" s="232">
        <v>197</v>
      </c>
      <c r="S8" s="232">
        <v>1491</v>
      </c>
      <c r="T8" s="232">
        <v>756</v>
      </c>
      <c r="U8" s="232">
        <v>204</v>
      </c>
      <c r="V8" s="232">
        <v>756</v>
      </c>
      <c r="W8" s="232">
        <v>148</v>
      </c>
      <c r="X8" s="232">
        <v>493</v>
      </c>
      <c r="Y8" s="232">
        <v>2701</v>
      </c>
      <c r="Z8" s="232">
        <v>1021</v>
      </c>
      <c r="AA8" s="232">
        <v>405</v>
      </c>
      <c r="AB8" s="232">
        <v>2738</v>
      </c>
      <c r="AC8" s="232">
        <v>542</v>
      </c>
      <c r="AD8" s="232">
        <v>569</v>
      </c>
      <c r="AE8" s="232">
        <v>2651</v>
      </c>
      <c r="AF8" s="232">
        <v>920</v>
      </c>
      <c r="AG8" s="232">
        <v>1027</v>
      </c>
      <c r="AH8" s="232">
        <v>4995</v>
      </c>
      <c r="AI8" s="232">
        <v>1766</v>
      </c>
      <c r="AJ8" s="232">
        <v>413</v>
      </c>
      <c r="AK8" s="232">
        <v>2094</v>
      </c>
      <c r="AL8" s="232">
        <v>319</v>
      </c>
      <c r="AM8" s="233">
        <f t="shared" si="0"/>
        <v>37654</v>
      </c>
    </row>
    <row r="9" spans="1:39" ht="15.75">
      <c r="A9" s="229">
        <v>6</v>
      </c>
      <c r="B9" s="230" t="s">
        <v>24</v>
      </c>
      <c r="C9" s="231">
        <v>139</v>
      </c>
      <c r="D9" s="232">
        <v>471</v>
      </c>
      <c r="E9" s="233">
        <v>98</v>
      </c>
      <c r="F9" s="231">
        <v>131</v>
      </c>
      <c r="G9" s="232">
        <v>518</v>
      </c>
      <c r="H9" s="233">
        <v>139</v>
      </c>
      <c r="I9" s="234">
        <v>145</v>
      </c>
      <c r="J9" s="232">
        <v>534</v>
      </c>
      <c r="K9" s="232">
        <v>57</v>
      </c>
      <c r="L9" s="232">
        <v>129</v>
      </c>
      <c r="M9" s="232">
        <v>448</v>
      </c>
      <c r="N9" s="232">
        <v>49</v>
      </c>
      <c r="O9" s="232">
        <v>192</v>
      </c>
      <c r="P9" s="232">
        <v>1141</v>
      </c>
      <c r="Q9" s="232">
        <v>498</v>
      </c>
      <c r="R9" s="232">
        <v>164</v>
      </c>
      <c r="S9" s="232">
        <v>1263</v>
      </c>
      <c r="T9" s="232">
        <v>374</v>
      </c>
      <c r="U9" s="232">
        <v>337</v>
      </c>
      <c r="V9" s="232">
        <v>3409</v>
      </c>
      <c r="W9" s="232">
        <v>1348</v>
      </c>
      <c r="X9" s="232">
        <v>397</v>
      </c>
      <c r="Y9" s="232">
        <v>1605</v>
      </c>
      <c r="Z9" s="232">
        <v>348</v>
      </c>
      <c r="AA9" s="232">
        <v>259</v>
      </c>
      <c r="AB9" s="232">
        <v>1120</v>
      </c>
      <c r="AC9" s="232">
        <v>239</v>
      </c>
      <c r="AD9" s="232">
        <v>303</v>
      </c>
      <c r="AE9" s="232">
        <v>2464</v>
      </c>
      <c r="AF9" s="232">
        <v>955</v>
      </c>
      <c r="AG9" s="232">
        <v>201</v>
      </c>
      <c r="AH9" s="232">
        <v>1236</v>
      </c>
      <c r="AI9" s="232">
        <v>613</v>
      </c>
      <c r="AJ9" s="232">
        <v>172</v>
      </c>
      <c r="AK9" s="232">
        <v>702</v>
      </c>
      <c r="AL9" s="232">
        <v>146</v>
      </c>
      <c r="AM9" s="233">
        <f t="shared" si="0"/>
        <v>22344</v>
      </c>
    </row>
    <row r="10" spans="1:39" ht="15.75">
      <c r="A10" s="229">
        <v>7</v>
      </c>
      <c r="B10" s="230" t="s">
        <v>455</v>
      </c>
      <c r="C10" s="231">
        <v>58</v>
      </c>
      <c r="D10" s="232">
        <v>196</v>
      </c>
      <c r="E10" s="233">
        <v>45</v>
      </c>
      <c r="F10" s="231">
        <v>40</v>
      </c>
      <c r="G10" s="232">
        <v>390</v>
      </c>
      <c r="H10" s="233">
        <v>89</v>
      </c>
      <c r="I10" s="234">
        <v>36</v>
      </c>
      <c r="J10" s="232">
        <v>175</v>
      </c>
      <c r="K10" s="232">
        <v>83</v>
      </c>
      <c r="L10" s="232">
        <v>51</v>
      </c>
      <c r="M10" s="232">
        <v>290</v>
      </c>
      <c r="N10" s="232">
        <v>161</v>
      </c>
      <c r="O10" s="232">
        <v>103</v>
      </c>
      <c r="P10" s="232">
        <v>819</v>
      </c>
      <c r="Q10" s="232">
        <v>365</v>
      </c>
      <c r="R10" s="232">
        <v>95</v>
      </c>
      <c r="S10" s="232">
        <v>1097</v>
      </c>
      <c r="T10" s="232">
        <v>326</v>
      </c>
      <c r="U10" s="232">
        <v>102</v>
      </c>
      <c r="V10" s="232">
        <v>1011</v>
      </c>
      <c r="W10" s="232">
        <v>254</v>
      </c>
      <c r="X10" s="232">
        <v>193</v>
      </c>
      <c r="Y10" s="232">
        <v>865</v>
      </c>
      <c r="Z10" s="232">
        <v>133</v>
      </c>
      <c r="AA10" s="232">
        <v>175</v>
      </c>
      <c r="AB10" s="232">
        <v>734</v>
      </c>
      <c r="AC10" s="232">
        <v>212</v>
      </c>
      <c r="AD10" s="232">
        <v>77</v>
      </c>
      <c r="AE10" s="232">
        <v>393</v>
      </c>
      <c r="AF10" s="232">
        <v>38</v>
      </c>
      <c r="AG10" s="232">
        <v>96</v>
      </c>
      <c r="AH10" s="232">
        <v>288</v>
      </c>
      <c r="AI10" s="232">
        <v>42</v>
      </c>
      <c r="AJ10" s="232">
        <v>179</v>
      </c>
      <c r="AK10" s="232">
        <v>539</v>
      </c>
      <c r="AL10" s="232">
        <v>65</v>
      </c>
      <c r="AM10" s="233">
        <f t="shared" si="0"/>
        <v>9815</v>
      </c>
    </row>
    <row r="11" spans="1:39" ht="15.75">
      <c r="A11" s="229">
        <v>8</v>
      </c>
      <c r="B11" s="230" t="s">
        <v>30</v>
      </c>
      <c r="C11" s="231">
        <v>135</v>
      </c>
      <c r="D11" s="232">
        <v>1477</v>
      </c>
      <c r="E11" s="233">
        <v>296</v>
      </c>
      <c r="F11" s="231">
        <v>82</v>
      </c>
      <c r="G11" s="232">
        <v>579</v>
      </c>
      <c r="H11" s="233">
        <v>186</v>
      </c>
      <c r="I11" s="234">
        <v>88</v>
      </c>
      <c r="J11" s="232">
        <v>644</v>
      </c>
      <c r="K11" s="232">
        <v>192</v>
      </c>
      <c r="L11" s="232">
        <v>93</v>
      </c>
      <c r="M11" s="232">
        <v>470</v>
      </c>
      <c r="N11" s="232">
        <v>83</v>
      </c>
      <c r="O11" s="232">
        <v>90</v>
      </c>
      <c r="P11" s="232">
        <v>336</v>
      </c>
      <c r="Q11" s="232">
        <v>56</v>
      </c>
      <c r="R11" s="232">
        <v>106</v>
      </c>
      <c r="S11" s="232">
        <v>1022</v>
      </c>
      <c r="T11" s="232">
        <v>668</v>
      </c>
      <c r="U11" s="232">
        <v>168</v>
      </c>
      <c r="V11" s="232">
        <v>1197</v>
      </c>
      <c r="W11" s="232">
        <v>276</v>
      </c>
      <c r="X11" s="232">
        <v>174</v>
      </c>
      <c r="Y11" s="232">
        <v>475</v>
      </c>
      <c r="Z11" s="232">
        <v>125</v>
      </c>
      <c r="AA11" s="232">
        <v>333</v>
      </c>
      <c r="AB11" s="232">
        <v>1755</v>
      </c>
      <c r="AC11" s="232">
        <v>383</v>
      </c>
      <c r="AD11" s="232">
        <v>212</v>
      </c>
      <c r="AE11" s="232">
        <v>889</v>
      </c>
      <c r="AF11" s="232">
        <v>149</v>
      </c>
      <c r="AG11" s="232">
        <v>186</v>
      </c>
      <c r="AH11" s="232">
        <v>699</v>
      </c>
      <c r="AI11" s="232">
        <v>88</v>
      </c>
      <c r="AJ11" s="232">
        <v>136</v>
      </c>
      <c r="AK11" s="232">
        <v>869</v>
      </c>
      <c r="AL11" s="232">
        <v>218</v>
      </c>
      <c r="AM11" s="233">
        <f t="shared" si="0"/>
        <v>14935</v>
      </c>
    </row>
    <row r="12" spans="1:39" ht="15.75">
      <c r="A12" s="229">
        <v>9</v>
      </c>
      <c r="B12" s="240" t="s">
        <v>33</v>
      </c>
      <c r="C12" s="231">
        <v>21</v>
      </c>
      <c r="D12" s="232">
        <v>65</v>
      </c>
      <c r="E12" s="233">
        <v>11</v>
      </c>
      <c r="F12" s="231">
        <v>23</v>
      </c>
      <c r="G12" s="232">
        <v>73</v>
      </c>
      <c r="H12" s="233">
        <v>23</v>
      </c>
      <c r="I12" s="234">
        <v>16</v>
      </c>
      <c r="J12" s="232">
        <v>40</v>
      </c>
      <c r="K12" s="232">
        <v>6</v>
      </c>
      <c r="L12" s="232">
        <v>20</v>
      </c>
      <c r="M12" s="232">
        <v>30</v>
      </c>
      <c r="N12" s="232">
        <v>6</v>
      </c>
      <c r="O12" s="232">
        <v>15</v>
      </c>
      <c r="P12" s="232">
        <v>34</v>
      </c>
      <c r="Q12" s="232">
        <v>6</v>
      </c>
      <c r="R12" s="232">
        <v>9</v>
      </c>
      <c r="S12" s="232">
        <v>25</v>
      </c>
      <c r="T12" s="232">
        <v>7</v>
      </c>
      <c r="U12" s="232">
        <v>27</v>
      </c>
      <c r="V12" s="232">
        <v>57</v>
      </c>
      <c r="W12" s="232">
        <v>20</v>
      </c>
      <c r="X12" s="232">
        <v>60</v>
      </c>
      <c r="Y12" s="232">
        <v>132</v>
      </c>
      <c r="Z12" s="232">
        <v>21</v>
      </c>
      <c r="AA12" s="232">
        <v>68</v>
      </c>
      <c r="AB12" s="232">
        <v>164</v>
      </c>
      <c r="AC12" s="232">
        <v>58</v>
      </c>
      <c r="AD12" s="232">
        <v>41</v>
      </c>
      <c r="AE12" s="232">
        <v>94</v>
      </c>
      <c r="AF12" s="232">
        <v>18</v>
      </c>
      <c r="AG12" s="232">
        <v>43</v>
      </c>
      <c r="AH12" s="232">
        <v>128</v>
      </c>
      <c r="AI12" s="232">
        <v>23</v>
      </c>
      <c r="AJ12" s="232">
        <v>51</v>
      </c>
      <c r="AK12" s="232">
        <v>110</v>
      </c>
      <c r="AL12" s="232">
        <v>7</v>
      </c>
      <c r="AM12" s="233">
        <f t="shared" si="0"/>
        <v>1552</v>
      </c>
    </row>
    <row r="13" spans="1:39" ht="15.75">
      <c r="A13" s="229">
        <v>10</v>
      </c>
      <c r="B13" s="240" t="s">
        <v>36</v>
      </c>
      <c r="C13" s="231">
        <v>18</v>
      </c>
      <c r="D13" s="232">
        <v>59</v>
      </c>
      <c r="E13" s="233">
        <v>21</v>
      </c>
      <c r="F13" s="231">
        <v>12</v>
      </c>
      <c r="G13" s="232">
        <v>50</v>
      </c>
      <c r="H13" s="233">
        <v>31</v>
      </c>
      <c r="I13" s="234">
        <v>65</v>
      </c>
      <c r="J13" s="232">
        <v>312</v>
      </c>
      <c r="K13" s="232">
        <v>32</v>
      </c>
      <c r="L13" s="232">
        <v>38</v>
      </c>
      <c r="M13" s="232">
        <v>164</v>
      </c>
      <c r="N13" s="232">
        <v>39</v>
      </c>
      <c r="O13" s="232">
        <v>21</v>
      </c>
      <c r="P13" s="232">
        <v>214</v>
      </c>
      <c r="Q13" s="232">
        <v>33</v>
      </c>
      <c r="R13" s="232">
        <v>19</v>
      </c>
      <c r="S13" s="232">
        <v>161</v>
      </c>
      <c r="T13" s="232">
        <v>66</v>
      </c>
      <c r="U13" s="232">
        <v>18</v>
      </c>
      <c r="V13" s="232">
        <v>133</v>
      </c>
      <c r="W13" s="232">
        <v>64</v>
      </c>
      <c r="X13" s="232">
        <v>38</v>
      </c>
      <c r="Y13" s="232">
        <v>162</v>
      </c>
      <c r="Z13" s="232">
        <v>36</v>
      </c>
      <c r="AA13" s="232">
        <v>102</v>
      </c>
      <c r="AB13" s="232">
        <v>207</v>
      </c>
      <c r="AC13" s="232">
        <v>59</v>
      </c>
      <c r="AD13" s="232">
        <v>118</v>
      </c>
      <c r="AE13" s="232">
        <v>503</v>
      </c>
      <c r="AF13" s="232">
        <v>127</v>
      </c>
      <c r="AG13" s="232">
        <v>67</v>
      </c>
      <c r="AH13" s="232">
        <v>321</v>
      </c>
      <c r="AI13" s="232">
        <v>120</v>
      </c>
      <c r="AJ13" s="232">
        <v>56</v>
      </c>
      <c r="AK13" s="232">
        <v>213</v>
      </c>
      <c r="AL13" s="232">
        <v>82</v>
      </c>
      <c r="AM13" s="233">
        <f t="shared" si="0"/>
        <v>3781</v>
      </c>
    </row>
    <row r="14" spans="1:39" ht="15.75">
      <c r="A14" s="229">
        <v>11</v>
      </c>
      <c r="B14" s="240" t="s">
        <v>39</v>
      </c>
      <c r="C14" s="231">
        <v>72</v>
      </c>
      <c r="D14" s="232">
        <v>139</v>
      </c>
      <c r="E14" s="233">
        <v>17</v>
      </c>
      <c r="F14" s="231">
        <v>45</v>
      </c>
      <c r="G14" s="232">
        <v>149</v>
      </c>
      <c r="H14" s="233">
        <v>33</v>
      </c>
      <c r="I14" s="234">
        <v>64</v>
      </c>
      <c r="J14" s="232">
        <v>227</v>
      </c>
      <c r="K14" s="232">
        <v>77</v>
      </c>
      <c r="L14" s="232">
        <v>70</v>
      </c>
      <c r="M14" s="232">
        <v>303</v>
      </c>
      <c r="N14" s="232">
        <v>86</v>
      </c>
      <c r="O14" s="232">
        <v>94</v>
      </c>
      <c r="P14" s="232">
        <v>308</v>
      </c>
      <c r="Q14" s="232">
        <v>73</v>
      </c>
      <c r="R14" s="232">
        <v>64</v>
      </c>
      <c r="S14" s="232">
        <v>376</v>
      </c>
      <c r="T14" s="232">
        <v>133</v>
      </c>
      <c r="U14" s="232">
        <v>101</v>
      </c>
      <c r="V14" s="232">
        <v>618</v>
      </c>
      <c r="W14" s="232">
        <v>336</v>
      </c>
      <c r="X14" s="232">
        <v>128</v>
      </c>
      <c r="Y14" s="232">
        <v>556</v>
      </c>
      <c r="Z14" s="232">
        <v>176</v>
      </c>
      <c r="AA14" s="232">
        <v>143</v>
      </c>
      <c r="AB14" s="232">
        <v>630</v>
      </c>
      <c r="AC14" s="232">
        <v>205</v>
      </c>
      <c r="AD14" s="232">
        <v>131</v>
      </c>
      <c r="AE14" s="232">
        <v>533</v>
      </c>
      <c r="AF14" s="232">
        <v>208</v>
      </c>
      <c r="AG14" s="232">
        <v>204</v>
      </c>
      <c r="AH14" s="232">
        <v>561</v>
      </c>
      <c r="AI14" s="232">
        <v>77</v>
      </c>
      <c r="AJ14" s="232">
        <v>202</v>
      </c>
      <c r="AK14" s="232">
        <v>579</v>
      </c>
      <c r="AL14" s="232">
        <v>141</v>
      </c>
      <c r="AM14" s="233">
        <f t="shared" si="0"/>
        <v>7859</v>
      </c>
    </row>
    <row r="15" spans="1:39" ht="15.75">
      <c r="A15" s="229">
        <v>12</v>
      </c>
      <c r="B15" s="240" t="s">
        <v>42</v>
      </c>
      <c r="C15" s="231">
        <v>799</v>
      </c>
      <c r="D15" s="232">
        <v>2564</v>
      </c>
      <c r="E15" s="233">
        <v>677</v>
      </c>
      <c r="F15" s="231">
        <v>661</v>
      </c>
      <c r="G15" s="232">
        <v>2790</v>
      </c>
      <c r="H15" s="233">
        <v>522</v>
      </c>
      <c r="I15" s="234">
        <v>516</v>
      </c>
      <c r="J15" s="232">
        <v>1849</v>
      </c>
      <c r="K15" s="232">
        <v>451</v>
      </c>
      <c r="L15" s="232">
        <v>523</v>
      </c>
      <c r="M15" s="232">
        <v>2592</v>
      </c>
      <c r="N15" s="232">
        <v>860</v>
      </c>
      <c r="O15" s="232">
        <v>676</v>
      </c>
      <c r="P15" s="232">
        <v>4863</v>
      </c>
      <c r="Q15" s="232">
        <v>783</v>
      </c>
      <c r="R15" s="232">
        <v>411</v>
      </c>
      <c r="S15" s="232">
        <v>1600</v>
      </c>
      <c r="T15" s="232">
        <v>478</v>
      </c>
      <c r="U15" s="232">
        <v>1715</v>
      </c>
      <c r="V15" s="232">
        <v>3432</v>
      </c>
      <c r="W15" s="232">
        <v>868</v>
      </c>
      <c r="X15" s="232">
        <v>901</v>
      </c>
      <c r="Y15" s="232">
        <v>4197</v>
      </c>
      <c r="Z15" s="232">
        <v>868</v>
      </c>
      <c r="AA15" s="232">
        <v>696</v>
      </c>
      <c r="AB15" s="232">
        <v>4656</v>
      </c>
      <c r="AC15" s="232">
        <v>3089</v>
      </c>
      <c r="AD15" s="232">
        <v>612</v>
      </c>
      <c r="AE15" s="232">
        <v>5627</v>
      </c>
      <c r="AF15" s="232">
        <v>5139</v>
      </c>
      <c r="AG15" s="232">
        <v>705</v>
      </c>
      <c r="AH15" s="232">
        <v>2273</v>
      </c>
      <c r="AI15" s="232">
        <v>508</v>
      </c>
      <c r="AJ15" s="232">
        <v>963</v>
      </c>
      <c r="AK15" s="232">
        <v>4934</v>
      </c>
      <c r="AL15" s="232">
        <v>1757</v>
      </c>
      <c r="AM15" s="233">
        <f t="shared" si="0"/>
        <v>66555</v>
      </c>
    </row>
    <row r="16" spans="1:39" ht="15.75">
      <c r="A16" s="229">
        <v>13</v>
      </c>
      <c r="B16" s="240" t="s">
        <v>45</v>
      </c>
      <c r="C16" s="231">
        <v>175</v>
      </c>
      <c r="D16" s="232">
        <v>1363</v>
      </c>
      <c r="E16" s="233">
        <v>776</v>
      </c>
      <c r="F16" s="231">
        <v>123</v>
      </c>
      <c r="G16" s="232">
        <v>489</v>
      </c>
      <c r="H16" s="233">
        <v>148</v>
      </c>
      <c r="I16" s="234">
        <v>197</v>
      </c>
      <c r="J16" s="232">
        <v>1122</v>
      </c>
      <c r="K16" s="232">
        <v>667</v>
      </c>
      <c r="L16" s="232">
        <v>185</v>
      </c>
      <c r="M16" s="232">
        <v>1084</v>
      </c>
      <c r="N16" s="232">
        <v>447</v>
      </c>
      <c r="O16" s="232">
        <v>283</v>
      </c>
      <c r="P16" s="232">
        <v>1814</v>
      </c>
      <c r="Q16" s="232">
        <v>768</v>
      </c>
      <c r="R16" s="232">
        <v>209</v>
      </c>
      <c r="S16" s="232">
        <v>1754</v>
      </c>
      <c r="T16" s="232">
        <v>977</v>
      </c>
      <c r="U16" s="232">
        <v>229</v>
      </c>
      <c r="V16" s="232">
        <v>2034</v>
      </c>
      <c r="W16" s="232">
        <v>1241</v>
      </c>
      <c r="X16" s="232">
        <v>536</v>
      </c>
      <c r="Y16" s="232">
        <v>4135</v>
      </c>
      <c r="Z16" s="232">
        <v>1639</v>
      </c>
      <c r="AA16" s="232">
        <v>368</v>
      </c>
      <c r="AB16" s="232">
        <v>2395</v>
      </c>
      <c r="AC16" s="232">
        <v>1120</v>
      </c>
      <c r="AD16" s="232">
        <v>263</v>
      </c>
      <c r="AE16" s="232">
        <v>1197</v>
      </c>
      <c r="AF16" s="232">
        <v>293</v>
      </c>
      <c r="AG16" s="232">
        <v>242</v>
      </c>
      <c r="AH16" s="232">
        <v>1209</v>
      </c>
      <c r="AI16" s="232">
        <v>368</v>
      </c>
      <c r="AJ16" s="232">
        <v>182</v>
      </c>
      <c r="AK16" s="232">
        <v>1434</v>
      </c>
      <c r="AL16" s="232">
        <v>668</v>
      </c>
      <c r="AM16" s="233">
        <f t="shared" si="0"/>
        <v>32134</v>
      </c>
    </row>
    <row r="17" spans="1:39" ht="15.75">
      <c r="A17" s="229">
        <v>14</v>
      </c>
      <c r="B17" s="240" t="s">
        <v>48</v>
      </c>
      <c r="C17" s="231">
        <v>44</v>
      </c>
      <c r="D17" s="232">
        <v>129</v>
      </c>
      <c r="E17" s="233">
        <v>28</v>
      </c>
      <c r="F17" s="231">
        <v>32</v>
      </c>
      <c r="G17" s="232">
        <v>63</v>
      </c>
      <c r="H17" s="233">
        <v>12</v>
      </c>
      <c r="I17" s="234">
        <v>32</v>
      </c>
      <c r="J17" s="232">
        <v>279</v>
      </c>
      <c r="K17" s="232">
        <v>204</v>
      </c>
      <c r="L17" s="232">
        <v>17</v>
      </c>
      <c r="M17" s="232">
        <v>43</v>
      </c>
      <c r="N17" s="232">
        <v>7</v>
      </c>
      <c r="O17" s="232">
        <v>24</v>
      </c>
      <c r="P17" s="232">
        <v>115</v>
      </c>
      <c r="Q17" s="232">
        <v>49</v>
      </c>
      <c r="R17" s="232">
        <v>24</v>
      </c>
      <c r="S17" s="232">
        <v>201</v>
      </c>
      <c r="T17" s="232">
        <v>143</v>
      </c>
      <c r="U17" s="232">
        <v>26</v>
      </c>
      <c r="V17" s="232">
        <v>247</v>
      </c>
      <c r="W17" s="232">
        <v>2</v>
      </c>
      <c r="X17" s="232">
        <v>26</v>
      </c>
      <c r="Y17" s="232">
        <v>122</v>
      </c>
      <c r="Z17" s="232">
        <v>92</v>
      </c>
      <c r="AA17" s="232">
        <v>60</v>
      </c>
      <c r="AB17" s="232">
        <v>485</v>
      </c>
      <c r="AC17" s="232">
        <v>314</v>
      </c>
      <c r="AD17" s="232">
        <v>28</v>
      </c>
      <c r="AE17" s="232">
        <v>98</v>
      </c>
      <c r="AF17" s="232">
        <v>8</v>
      </c>
      <c r="AG17" s="232">
        <v>253</v>
      </c>
      <c r="AH17" s="232">
        <v>589</v>
      </c>
      <c r="AI17" s="232">
        <v>73</v>
      </c>
      <c r="AJ17" s="232">
        <v>335</v>
      </c>
      <c r="AK17" s="232">
        <v>1118</v>
      </c>
      <c r="AL17" s="232">
        <v>478</v>
      </c>
      <c r="AM17" s="233">
        <f t="shared" si="0"/>
        <v>5800</v>
      </c>
    </row>
    <row r="18" spans="1:39" ht="15.75">
      <c r="A18" s="229">
        <v>15</v>
      </c>
      <c r="B18" s="240" t="s">
        <v>51</v>
      </c>
      <c r="C18" s="231">
        <v>461</v>
      </c>
      <c r="D18" s="232">
        <v>2165</v>
      </c>
      <c r="E18" s="233">
        <v>251</v>
      </c>
      <c r="F18" s="231">
        <v>372</v>
      </c>
      <c r="G18" s="232">
        <v>2037</v>
      </c>
      <c r="H18" s="233">
        <v>565</v>
      </c>
      <c r="I18" s="234">
        <v>314</v>
      </c>
      <c r="J18" s="232">
        <v>2066</v>
      </c>
      <c r="K18" s="232">
        <v>650</v>
      </c>
      <c r="L18" s="232">
        <v>397</v>
      </c>
      <c r="M18" s="232">
        <v>1960</v>
      </c>
      <c r="N18" s="232">
        <v>801</v>
      </c>
      <c r="O18" s="232">
        <v>564</v>
      </c>
      <c r="P18" s="232">
        <v>3587</v>
      </c>
      <c r="Q18" s="232">
        <v>716</v>
      </c>
      <c r="R18" s="232">
        <v>291</v>
      </c>
      <c r="S18" s="232">
        <v>2192</v>
      </c>
      <c r="T18" s="232">
        <v>1042</v>
      </c>
      <c r="U18" s="232">
        <v>312</v>
      </c>
      <c r="V18" s="232">
        <v>2473</v>
      </c>
      <c r="W18" s="232">
        <v>1271</v>
      </c>
      <c r="X18" s="232">
        <v>897</v>
      </c>
      <c r="Y18" s="232">
        <v>4724</v>
      </c>
      <c r="Z18" s="232">
        <v>1333</v>
      </c>
      <c r="AA18" s="232">
        <v>761</v>
      </c>
      <c r="AB18" s="232">
        <v>3754</v>
      </c>
      <c r="AC18" s="232">
        <v>378</v>
      </c>
      <c r="AD18" s="232">
        <v>812</v>
      </c>
      <c r="AE18" s="232">
        <v>3080</v>
      </c>
      <c r="AF18" s="232">
        <v>534</v>
      </c>
      <c r="AG18" s="232">
        <v>414</v>
      </c>
      <c r="AH18" s="232">
        <v>1739</v>
      </c>
      <c r="AI18" s="232">
        <v>469</v>
      </c>
      <c r="AJ18" s="232">
        <v>501</v>
      </c>
      <c r="AK18" s="232">
        <v>1766</v>
      </c>
      <c r="AL18" s="232">
        <v>384</v>
      </c>
      <c r="AM18" s="233">
        <f t="shared" si="0"/>
        <v>46033</v>
      </c>
    </row>
    <row r="19" spans="1:39" ht="15.75">
      <c r="A19" s="229">
        <v>16</v>
      </c>
      <c r="B19" s="240" t="s">
        <v>54</v>
      </c>
      <c r="C19" s="231">
        <v>29</v>
      </c>
      <c r="D19" s="232">
        <v>121</v>
      </c>
      <c r="E19" s="233">
        <v>10</v>
      </c>
      <c r="F19" s="231">
        <v>71</v>
      </c>
      <c r="G19" s="232">
        <v>262</v>
      </c>
      <c r="H19" s="233">
        <v>26</v>
      </c>
      <c r="I19" s="234">
        <v>15</v>
      </c>
      <c r="J19" s="232">
        <v>46</v>
      </c>
      <c r="K19" s="232">
        <v>10</v>
      </c>
      <c r="L19" s="232">
        <v>56</v>
      </c>
      <c r="M19" s="232">
        <v>196</v>
      </c>
      <c r="N19" s="232">
        <v>54</v>
      </c>
      <c r="O19" s="232">
        <v>23</v>
      </c>
      <c r="P19" s="232">
        <v>81</v>
      </c>
      <c r="Q19" s="232">
        <v>26</v>
      </c>
      <c r="R19" s="232">
        <v>21</v>
      </c>
      <c r="S19" s="232">
        <v>79</v>
      </c>
      <c r="T19" s="232">
        <v>12</v>
      </c>
      <c r="U19" s="232">
        <v>20</v>
      </c>
      <c r="V19" s="232">
        <v>86</v>
      </c>
      <c r="W19" s="232">
        <v>8</v>
      </c>
      <c r="X19" s="232">
        <v>46</v>
      </c>
      <c r="Y19" s="232">
        <v>122</v>
      </c>
      <c r="Z19" s="232">
        <v>14</v>
      </c>
      <c r="AA19" s="232">
        <v>42</v>
      </c>
      <c r="AB19" s="232">
        <v>497</v>
      </c>
      <c r="AC19" s="232">
        <v>180</v>
      </c>
      <c r="AD19" s="232">
        <v>28</v>
      </c>
      <c r="AE19" s="232">
        <v>90</v>
      </c>
      <c r="AF19" s="232">
        <v>4</v>
      </c>
      <c r="AG19" s="232">
        <v>101</v>
      </c>
      <c r="AH19" s="232">
        <v>233</v>
      </c>
      <c r="AI19" s="232">
        <v>9</v>
      </c>
      <c r="AJ19" s="232">
        <v>85</v>
      </c>
      <c r="AK19" s="232">
        <v>195</v>
      </c>
      <c r="AL19" s="232">
        <v>1</v>
      </c>
      <c r="AM19" s="233">
        <f t="shared" si="0"/>
        <v>2899</v>
      </c>
    </row>
    <row r="20" spans="1:39" ht="15.75">
      <c r="A20" s="229">
        <v>17</v>
      </c>
      <c r="B20" s="240" t="s">
        <v>57</v>
      </c>
      <c r="C20" s="231">
        <v>173</v>
      </c>
      <c r="D20" s="232">
        <v>672</v>
      </c>
      <c r="E20" s="233">
        <v>72</v>
      </c>
      <c r="F20" s="231">
        <v>140</v>
      </c>
      <c r="G20" s="232">
        <v>407</v>
      </c>
      <c r="H20" s="233">
        <v>106</v>
      </c>
      <c r="I20" s="234">
        <v>147</v>
      </c>
      <c r="J20" s="232">
        <v>480</v>
      </c>
      <c r="K20" s="232">
        <v>68</v>
      </c>
      <c r="L20" s="232">
        <v>205</v>
      </c>
      <c r="M20" s="232">
        <v>704</v>
      </c>
      <c r="N20" s="232">
        <v>186</v>
      </c>
      <c r="O20" s="232">
        <v>121</v>
      </c>
      <c r="P20" s="232">
        <v>1100</v>
      </c>
      <c r="Q20" s="232">
        <v>793</v>
      </c>
      <c r="R20" s="232">
        <v>84</v>
      </c>
      <c r="S20" s="232">
        <v>473</v>
      </c>
      <c r="T20" s="232">
        <v>164</v>
      </c>
      <c r="U20" s="232">
        <v>120</v>
      </c>
      <c r="V20" s="232">
        <v>482</v>
      </c>
      <c r="W20" s="232">
        <v>188</v>
      </c>
      <c r="X20" s="232">
        <v>197</v>
      </c>
      <c r="Y20" s="232">
        <v>1035</v>
      </c>
      <c r="Z20" s="232">
        <v>445</v>
      </c>
      <c r="AA20" s="232">
        <v>419</v>
      </c>
      <c r="AB20" s="232">
        <v>1400</v>
      </c>
      <c r="AC20" s="232">
        <v>255</v>
      </c>
      <c r="AD20" s="232">
        <v>249</v>
      </c>
      <c r="AE20" s="232">
        <v>888</v>
      </c>
      <c r="AF20" s="232">
        <v>297</v>
      </c>
      <c r="AG20" s="232">
        <v>330</v>
      </c>
      <c r="AH20" s="232">
        <v>1420</v>
      </c>
      <c r="AI20" s="232">
        <v>230</v>
      </c>
      <c r="AJ20" s="232">
        <v>164</v>
      </c>
      <c r="AK20" s="232">
        <v>493</v>
      </c>
      <c r="AL20" s="232">
        <v>109</v>
      </c>
      <c r="AM20" s="233">
        <f t="shared" si="0"/>
        <v>14816</v>
      </c>
    </row>
    <row r="21" spans="1:39" ht="15.75">
      <c r="A21" s="229">
        <v>18</v>
      </c>
      <c r="B21" s="240" t="s">
        <v>60</v>
      </c>
      <c r="C21" s="231">
        <v>49</v>
      </c>
      <c r="D21" s="232">
        <v>113</v>
      </c>
      <c r="E21" s="233">
        <v>42</v>
      </c>
      <c r="F21" s="231">
        <v>74</v>
      </c>
      <c r="G21" s="232">
        <v>233</v>
      </c>
      <c r="H21" s="233">
        <v>120</v>
      </c>
      <c r="I21" s="234">
        <v>148</v>
      </c>
      <c r="J21" s="232">
        <v>535</v>
      </c>
      <c r="K21" s="232">
        <v>150</v>
      </c>
      <c r="L21" s="232">
        <v>90</v>
      </c>
      <c r="M21" s="232">
        <v>336</v>
      </c>
      <c r="N21" s="232">
        <v>101</v>
      </c>
      <c r="O21" s="232">
        <v>147</v>
      </c>
      <c r="P21" s="232">
        <v>1827</v>
      </c>
      <c r="Q21" s="232">
        <v>1170</v>
      </c>
      <c r="R21" s="232">
        <v>88</v>
      </c>
      <c r="S21" s="232">
        <v>765</v>
      </c>
      <c r="T21" s="232">
        <v>498</v>
      </c>
      <c r="U21" s="232">
        <v>68</v>
      </c>
      <c r="V21" s="232">
        <v>689</v>
      </c>
      <c r="W21" s="232">
        <v>470</v>
      </c>
      <c r="X21" s="232">
        <v>112</v>
      </c>
      <c r="Y21" s="232">
        <v>1192</v>
      </c>
      <c r="Z21" s="232">
        <v>498</v>
      </c>
      <c r="AA21" s="232">
        <v>219</v>
      </c>
      <c r="AB21" s="232">
        <v>1126</v>
      </c>
      <c r="AC21" s="232">
        <v>393</v>
      </c>
      <c r="AD21" s="232">
        <v>114</v>
      </c>
      <c r="AE21" s="232">
        <v>671</v>
      </c>
      <c r="AF21" s="232">
        <v>370</v>
      </c>
      <c r="AG21" s="232">
        <v>137</v>
      </c>
      <c r="AH21" s="232">
        <v>830</v>
      </c>
      <c r="AI21" s="232">
        <v>295</v>
      </c>
      <c r="AJ21" s="232">
        <v>118</v>
      </c>
      <c r="AK21" s="232">
        <v>458</v>
      </c>
      <c r="AL21" s="232">
        <v>119</v>
      </c>
      <c r="AM21" s="233">
        <f t="shared" si="0"/>
        <v>14365</v>
      </c>
    </row>
    <row r="22" spans="1:39" ht="15.75">
      <c r="A22" s="229">
        <v>19</v>
      </c>
      <c r="B22" s="240" t="s">
        <v>63</v>
      </c>
      <c r="C22" s="231">
        <v>14</v>
      </c>
      <c r="D22" s="232">
        <v>42</v>
      </c>
      <c r="E22" s="233">
        <v>0</v>
      </c>
      <c r="F22" s="231">
        <v>17</v>
      </c>
      <c r="G22" s="232">
        <v>42</v>
      </c>
      <c r="H22" s="233">
        <v>0</v>
      </c>
      <c r="I22" s="234">
        <v>6</v>
      </c>
      <c r="J22" s="232">
        <v>10</v>
      </c>
      <c r="K22" s="232">
        <v>0</v>
      </c>
      <c r="L22" s="232">
        <v>13</v>
      </c>
      <c r="M22" s="232">
        <v>35</v>
      </c>
      <c r="N22" s="232">
        <v>3</v>
      </c>
      <c r="O22" s="232">
        <v>9</v>
      </c>
      <c r="P22" s="232">
        <v>19</v>
      </c>
      <c r="Q22" s="232">
        <v>0</v>
      </c>
      <c r="R22" s="232">
        <v>4</v>
      </c>
      <c r="S22" s="232">
        <v>14</v>
      </c>
      <c r="T22" s="232">
        <v>0</v>
      </c>
      <c r="U22" s="232">
        <v>9</v>
      </c>
      <c r="V22" s="232">
        <v>25</v>
      </c>
      <c r="W22" s="232">
        <v>0</v>
      </c>
      <c r="X22" s="232">
        <v>5</v>
      </c>
      <c r="Y22" s="232">
        <v>15</v>
      </c>
      <c r="Z22" s="232">
        <v>0</v>
      </c>
      <c r="AA22" s="232">
        <v>11</v>
      </c>
      <c r="AB22" s="232">
        <v>37</v>
      </c>
      <c r="AC22" s="232">
        <v>0</v>
      </c>
      <c r="AD22" s="232">
        <v>6</v>
      </c>
      <c r="AE22" s="232">
        <v>10</v>
      </c>
      <c r="AF22" s="232">
        <v>0</v>
      </c>
      <c r="AG22" s="232">
        <v>23</v>
      </c>
      <c r="AH22" s="232">
        <v>42</v>
      </c>
      <c r="AI22" s="232">
        <v>0</v>
      </c>
      <c r="AJ22" s="232">
        <v>26</v>
      </c>
      <c r="AK22" s="232">
        <v>107</v>
      </c>
      <c r="AL22" s="232">
        <v>53</v>
      </c>
      <c r="AM22" s="233">
        <f t="shared" si="0"/>
        <v>597</v>
      </c>
    </row>
    <row r="23" spans="1:39" ht="15.75">
      <c r="A23" s="229">
        <v>20</v>
      </c>
      <c r="B23" s="240" t="s">
        <v>66</v>
      </c>
      <c r="C23" s="231">
        <v>100</v>
      </c>
      <c r="D23" s="232">
        <v>319</v>
      </c>
      <c r="E23" s="233">
        <v>42</v>
      </c>
      <c r="F23" s="231">
        <v>57</v>
      </c>
      <c r="G23" s="232">
        <v>143</v>
      </c>
      <c r="H23" s="233">
        <v>46</v>
      </c>
      <c r="I23" s="234">
        <v>88</v>
      </c>
      <c r="J23" s="232">
        <v>349</v>
      </c>
      <c r="K23" s="232">
        <v>71</v>
      </c>
      <c r="L23" s="232">
        <v>104</v>
      </c>
      <c r="M23" s="232">
        <v>445</v>
      </c>
      <c r="N23" s="232">
        <v>144</v>
      </c>
      <c r="O23" s="232">
        <v>130</v>
      </c>
      <c r="P23" s="232">
        <v>912</v>
      </c>
      <c r="Q23" s="232">
        <v>268</v>
      </c>
      <c r="R23" s="232">
        <v>70</v>
      </c>
      <c r="S23" s="232">
        <v>537</v>
      </c>
      <c r="T23" s="232">
        <v>87</v>
      </c>
      <c r="U23" s="232">
        <v>60</v>
      </c>
      <c r="V23" s="232">
        <v>231</v>
      </c>
      <c r="W23" s="232">
        <v>52</v>
      </c>
      <c r="X23" s="232">
        <v>93</v>
      </c>
      <c r="Y23" s="232">
        <v>672</v>
      </c>
      <c r="Z23" s="232">
        <v>81</v>
      </c>
      <c r="AA23" s="232">
        <v>126</v>
      </c>
      <c r="AB23" s="232">
        <v>637</v>
      </c>
      <c r="AC23" s="232">
        <v>183</v>
      </c>
      <c r="AD23" s="232">
        <v>222</v>
      </c>
      <c r="AE23" s="232">
        <v>1325</v>
      </c>
      <c r="AF23" s="232">
        <v>190</v>
      </c>
      <c r="AG23" s="232">
        <v>214</v>
      </c>
      <c r="AH23" s="232">
        <v>686</v>
      </c>
      <c r="AI23" s="232">
        <v>105</v>
      </c>
      <c r="AJ23" s="232">
        <v>235</v>
      </c>
      <c r="AK23" s="232">
        <v>507</v>
      </c>
      <c r="AL23" s="232">
        <v>40</v>
      </c>
      <c r="AM23" s="233">
        <f t="shared" si="0"/>
        <v>9571</v>
      </c>
    </row>
    <row r="24" spans="1:39" ht="15.75">
      <c r="A24" s="229">
        <v>21</v>
      </c>
      <c r="B24" s="240" t="s">
        <v>69</v>
      </c>
      <c r="C24" s="231">
        <v>46</v>
      </c>
      <c r="D24" s="232">
        <v>143</v>
      </c>
      <c r="E24" s="233">
        <v>16</v>
      </c>
      <c r="F24" s="231">
        <v>51</v>
      </c>
      <c r="G24" s="232">
        <v>273</v>
      </c>
      <c r="H24" s="233">
        <v>78</v>
      </c>
      <c r="I24" s="234">
        <v>14</v>
      </c>
      <c r="J24" s="232">
        <v>42</v>
      </c>
      <c r="K24" s="232">
        <v>4</v>
      </c>
      <c r="L24" s="232">
        <v>19</v>
      </c>
      <c r="M24" s="232">
        <v>109</v>
      </c>
      <c r="N24" s="232">
        <v>69</v>
      </c>
      <c r="O24" s="232">
        <v>7</v>
      </c>
      <c r="P24" s="232">
        <v>17</v>
      </c>
      <c r="Q24" s="232">
        <v>1</v>
      </c>
      <c r="R24" s="232">
        <v>30</v>
      </c>
      <c r="S24" s="232">
        <v>280</v>
      </c>
      <c r="T24" s="232">
        <v>136</v>
      </c>
      <c r="U24" s="232">
        <v>5</v>
      </c>
      <c r="V24" s="232">
        <v>31</v>
      </c>
      <c r="W24" s="232">
        <v>4</v>
      </c>
      <c r="X24" s="232">
        <v>33</v>
      </c>
      <c r="Y24" s="232">
        <v>140</v>
      </c>
      <c r="Z24" s="232">
        <v>89</v>
      </c>
      <c r="AA24" s="232">
        <v>15</v>
      </c>
      <c r="AB24" s="232">
        <v>41</v>
      </c>
      <c r="AC24" s="232">
        <v>7</v>
      </c>
      <c r="AD24" s="232">
        <v>11</v>
      </c>
      <c r="AE24" s="232">
        <v>64</v>
      </c>
      <c r="AF24" s="232">
        <v>38</v>
      </c>
      <c r="AG24" s="232">
        <v>114</v>
      </c>
      <c r="AH24" s="232">
        <v>598</v>
      </c>
      <c r="AI24" s="232">
        <v>284</v>
      </c>
      <c r="AJ24" s="232">
        <v>75</v>
      </c>
      <c r="AK24" s="232">
        <v>161</v>
      </c>
      <c r="AL24" s="232">
        <v>3</v>
      </c>
      <c r="AM24" s="233">
        <f t="shared" si="0"/>
        <v>3048</v>
      </c>
    </row>
    <row r="25" spans="1:39" ht="15.75">
      <c r="A25" s="229">
        <v>22</v>
      </c>
      <c r="B25" s="240" t="s">
        <v>72</v>
      </c>
      <c r="C25" s="231">
        <v>107</v>
      </c>
      <c r="D25" s="232">
        <v>459</v>
      </c>
      <c r="E25" s="233">
        <v>278</v>
      </c>
      <c r="F25" s="231">
        <v>124</v>
      </c>
      <c r="G25" s="232">
        <v>833</v>
      </c>
      <c r="H25" s="233">
        <v>190</v>
      </c>
      <c r="I25" s="234">
        <v>144</v>
      </c>
      <c r="J25" s="232">
        <v>1085</v>
      </c>
      <c r="K25" s="232">
        <v>835</v>
      </c>
      <c r="L25" s="232">
        <v>252</v>
      </c>
      <c r="M25" s="232">
        <v>885</v>
      </c>
      <c r="N25" s="232">
        <v>279</v>
      </c>
      <c r="O25" s="232">
        <v>227</v>
      </c>
      <c r="P25" s="232">
        <v>902</v>
      </c>
      <c r="Q25" s="232">
        <v>291</v>
      </c>
      <c r="R25" s="232">
        <v>123</v>
      </c>
      <c r="S25" s="232">
        <v>529</v>
      </c>
      <c r="T25" s="232">
        <v>242</v>
      </c>
      <c r="U25" s="232">
        <v>134</v>
      </c>
      <c r="V25" s="232">
        <v>925</v>
      </c>
      <c r="W25" s="232">
        <v>518</v>
      </c>
      <c r="X25" s="232">
        <v>488</v>
      </c>
      <c r="Y25" s="232">
        <v>3479</v>
      </c>
      <c r="Z25" s="232">
        <v>904</v>
      </c>
      <c r="AA25" s="232">
        <v>374</v>
      </c>
      <c r="AB25" s="232">
        <v>2441</v>
      </c>
      <c r="AC25" s="232">
        <v>1370</v>
      </c>
      <c r="AD25" s="232">
        <v>221</v>
      </c>
      <c r="AE25" s="232">
        <v>1012</v>
      </c>
      <c r="AF25" s="232">
        <v>306</v>
      </c>
      <c r="AG25" s="232">
        <v>289</v>
      </c>
      <c r="AH25" s="232">
        <v>1254</v>
      </c>
      <c r="AI25" s="232">
        <v>230</v>
      </c>
      <c r="AJ25" s="232">
        <v>146</v>
      </c>
      <c r="AK25" s="232">
        <v>705</v>
      </c>
      <c r="AL25" s="232">
        <v>181</v>
      </c>
      <c r="AM25" s="233">
        <f t="shared" si="0"/>
        <v>22762</v>
      </c>
    </row>
    <row r="26" spans="1:39" ht="15.75">
      <c r="A26" s="229">
        <v>23</v>
      </c>
      <c r="B26" s="240" t="s">
        <v>75</v>
      </c>
      <c r="C26" s="231">
        <v>97</v>
      </c>
      <c r="D26" s="232">
        <v>553</v>
      </c>
      <c r="E26" s="233">
        <v>95</v>
      </c>
      <c r="F26" s="231">
        <v>43</v>
      </c>
      <c r="G26" s="232">
        <v>199</v>
      </c>
      <c r="H26" s="233">
        <v>95</v>
      </c>
      <c r="I26" s="234">
        <v>63</v>
      </c>
      <c r="J26" s="232">
        <v>400</v>
      </c>
      <c r="K26" s="232">
        <v>149</v>
      </c>
      <c r="L26" s="232">
        <v>51</v>
      </c>
      <c r="M26" s="232">
        <v>301</v>
      </c>
      <c r="N26" s="232">
        <v>61</v>
      </c>
      <c r="O26" s="232">
        <v>54</v>
      </c>
      <c r="P26" s="232">
        <v>248</v>
      </c>
      <c r="Q26" s="232">
        <v>103</v>
      </c>
      <c r="R26" s="232">
        <v>83</v>
      </c>
      <c r="S26" s="232">
        <v>732</v>
      </c>
      <c r="T26" s="232">
        <v>474</v>
      </c>
      <c r="U26" s="232">
        <v>73</v>
      </c>
      <c r="V26" s="232">
        <v>633</v>
      </c>
      <c r="W26" s="232">
        <v>344</v>
      </c>
      <c r="X26" s="232">
        <v>296</v>
      </c>
      <c r="Y26" s="232">
        <v>1661</v>
      </c>
      <c r="Z26" s="232">
        <v>728</v>
      </c>
      <c r="AA26" s="232">
        <v>132</v>
      </c>
      <c r="AB26" s="232">
        <v>465</v>
      </c>
      <c r="AC26" s="232">
        <v>57</v>
      </c>
      <c r="AD26" s="232">
        <v>267</v>
      </c>
      <c r="AE26" s="232">
        <v>961</v>
      </c>
      <c r="AF26" s="232">
        <v>348</v>
      </c>
      <c r="AG26" s="232">
        <v>162</v>
      </c>
      <c r="AH26" s="232">
        <v>1209</v>
      </c>
      <c r="AI26" s="232">
        <v>886</v>
      </c>
      <c r="AJ26" s="232">
        <v>73</v>
      </c>
      <c r="AK26" s="232">
        <v>1028</v>
      </c>
      <c r="AL26" s="232">
        <v>840</v>
      </c>
      <c r="AM26" s="233">
        <f t="shared" si="0"/>
        <v>13964</v>
      </c>
    </row>
    <row r="27" spans="1:39" ht="15.75">
      <c r="A27" s="241">
        <v>24</v>
      </c>
      <c r="B27" s="242" t="s">
        <v>78</v>
      </c>
      <c r="C27" s="243">
        <v>26</v>
      </c>
      <c r="D27" s="244">
        <v>89</v>
      </c>
      <c r="E27" s="245">
        <v>4</v>
      </c>
      <c r="F27" s="243">
        <v>16</v>
      </c>
      <c r="G27" s="244">
        <v>81</v>
      </c>
      <c r="H27" s="245">
        <v>2</v>
      </c>
      <c r="I27" s="246">
        <v>64</v>
      </c>
      <c r="J27" s="244">
        <v>232</v>
      </c>
      <c r="K27" s="244">
        <v>49</v>
      </c>
      <c r="L27" s="244">
        <v>76</v>
      </c>
      <c r="M27" s="244">
        <v>157</v>
      </c>
      <c r="N27" s="244">
        <v>19</v>
      </c>
      <c r="O27" s="244">
        <v>53</v>
      </c>
      <c r="P27" s="244">
        <v>180</v>
      </c>
      <c r="Q27" s="244">
        <v>23</v>
      </c>
      <c r="R27" s="244">
        <v>16</v>
      </c>
      <c r="S27" s="244">
        <v>64</v>
      </c>
      <c r="T27" s="244">
        <v>13</v>
      </c>
      <c r="U27" s="244">
        <v>27</v>
      </c>
      <c r="V27" s="244">
        <v>79</v>
      </c>
      <c r="W27" s="244">
        <v>23</v>
      </c>
      <c r="X27" s="244">
        <v>39</v>
      </c>
      <c r="Y27" s="244">
        <v>115</v>
      </c>
      <c r="Z27" s="244">
        <v>49</v>
      </c>
      <c r="AA27" s="244">
        <v>43</v>
      </c>
      <c r="AB27" s="244">
        <v>187</v>
      </c>
      <c r="AC27" s="244">
        <v>14</v>
      </c>
      <c r="AD27" s="244">
        <v>29</v>
      </c>
      <c r="AE27" s="244">
        <v>118</v>
      </c>
      <c r="AF27" s="244">
        <v>15</v>
      </c>
      <c r="AG27" s="244">
        <v>87</v>
      </c>
      <c r="AH27" s="244">
        <v>211</v>
      </c>
      <c r="AI27" s="244">
        <v>8</v>
      </c>
      <c r="AJ27" s="244">
        <v>56</v>
      </c>
      <c r="AK27" s="244">
        <v>218</v>
      </c>
      <c r="AL27" s="244">
        <v>63</v>
      </c>
      <c r="AM27" s="245">
        <f t="shared" si="0"/>
        <v>2545</v>
      </c>
    </row>
    <row r="28" spans="1:39" ht="15.75">
      <c r="A28" s="247"/>
      <c r="B28" s="248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</row>
    <row r="29" spans="1:39" ht="15.75">
      <c r="A29" s="250" t="s">
        <v>81</v>
      </c>
      <c r="B29" s="251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</row>
    <row r="30" spans="1:39" ht="15.75">
      <c r="A30" s="223">
        <v>1</v>
      </c>
      <c r="B30" s="252" t="s">
        <v>82</v>
      </c>
      <c r="C30" s="225">
        <v>11</v>
      </c>
      <c r="D30" s="226">
        <v>16</v>
      </c>
      <c r="E30" s="227">
        <v>0</v>
      </c>
      <c r="F30" s="225">
        <v>4</v>
      </c>
      <c r="G30" s="226">
        <v>16</v>
      </c>
      <c r="H30" s="227">
        <v>0</v>
      </c>
      <c r="I30" s="228">
        <v>31</v>
      </c>
      <c r="J30" s="226">
        <v>56</v>
      </c>
      <c r="K30" s="226">
        <v>0</v>
      </c>
      <c r="L30" s="226">
        <v>16</v>
      </c>
      <c r="M30" s="226">
        <v>49</v>
      </c>
      <c r="N30" s="226">
        <v>3</v>
      </c>
      <c r="O30" s="226">
        <v>3</v>
      </c>
      <c r="P30" s="226">
        <v>8</v>
      </c>
      <c r="Q30" s="226">
        <v>2</v>
      </c>
      <c r="R30" s="226">
        <v>1</v>
      </c>
      <c r="S30" s="226">
        <v>1</v>
      </c>
      <c r="T30" s="226">
        <v>0</v>
      </c>
      <c r="U30" s="226">
        <v>0</v>
      </c>
      <c r="V30" s="226">
        <v>0</v>
      </c>
      <c r="W30" s="226">
        <v>0</v>
      </c>
      <c r="X30" s="226">
        <v>0</v>
      </c>
      <c r="Y30" s="226">
        <v>0</v>
      </c>
      <c r="Z30" s="226">
        <v>0</v>
      </c>
      <c r="AA30" s="226">
        <v>4</v>
      </c>
      <c r="AB30" s="226">
        <v>10</v>
      </c>
      <c r="AC30" s="226">
        <v>4</v>
      </c>
      <c r="AD30" s="226">
        <v>73</v>
      </c>
      <c r="AE30" s="226">
        <v>172</v>
      </c>
      <c r="AF30" s="226">
        <v>20</v>
      </c>
      <c r="AG30" s="226">
        <v>18</v>
      </c>
      <c r="AH30" s="226">
        <v>104</v>
      </c>
      <c r="AI30" s="226">
        <v>2</v>
      </c>
      <c r="AJ30" s="226">
        <v>2</v>
      </c>
      <c r="AK30" s="226">
        <v>5</v>
      </c>
      <c r="AL30" s="226">
        <v>0</v>
      </c>
      <c r="AM30" s="227">
        <f aca="true" t="shared" si="1" ref="AM30:AM70">SUM(C30:AL30)</f>
        <v>631</v>
      </c>
    </row>
    <row r="31" spans="1:39" ht="15.75">
      <c r="A31" s="229">
        <v>2</v>
      </c>
      <c r="B31" s="253" t="s">
        <v>85</v>
      </c>
      <c r="C31" s="231">
        <v>2</v>
      </c>
      <c r="D31" s="232">
        <v>6</v>
      </c>
      <c r="E31" s="233">
        <v>0</v>
      </c>
      <c r="F31" s="231">
        <v>0</v>
      </c>
      <c r="G31" s="232">
        <v>0</v>
      </c>
      <c r="H31" s="233">
        <v>0</v>
      </c>
      <c r="I31" s="234">
        <v>2</v>
      </c>
      <c r="J31" s="232">
        <v>13</v>
      </c>
      <c r="K31" s="232">
        <v>0</v>
      </c>
      <c r="L31" s="232">
        <v>3</v>
      </c>
      <c r="M31" s="232">
        <v>16</v>
      </c>
      <c r="N31" s="232">
        <v>1</v>
      </c>
      <c r="O31" s="232">
        <v>4</v>
      </c>
      <c r="P31" s="232">
        <v>23</v>
      </c>
      <c r="Q31" s="232">
        <v>0</v>
      </c>
      <c r="R31" s="232">
        <v>7</v>
      </c>
      <c r="S31" s="232">
        <v>23</v>
      </c>
      <c r="T31" s="232">
        <v>0</v>
      </c>
      <c r="U31" s="232">
        <v>1</v>
      </c>
      <c r="V31" s="232">
        <v>0</v>
      </c>
      <c r="W31" s="232">
        <v>0</v>
      </c>
      <c r="X31" s="232">
        <v>1</v>
      </c>
      <c r="Y31" s="232">
        <v>9</v>
      </c>
      <c r="Z31" s="232">
        <v>0</v>
      </c>
      <c r="AA31" s="232">
        <v>3</v>
      </c>
      <c r="AB31" s="232">
        <v>9</v>
      </c>
      <c r="AC31" s="232">
        <v>0</v>
      </c>
      <c r="AD31" s="232">
        <v>5</v>
      </c>
      <c r="AE31" s="232">
        <v>7</v>
      </c>
      <c r="AF31" s="232">
        <v>0</v>
      </c>
      <c r="AG31" s="232">
        <v>3</v>
      </c>
      <c r="AH31" s="232">
        <v>2</v>
      </c>
      <c r="AI31" s="232">
        <v>0</v>
      </c>
      <c r="AJ31" s="232">
        <v>0</v>
      </c>
      <c r="AK31" s="232">
        <v>0</v>
      </c>
      <c r="AL31" s="232">
        <v>0</v>
      </c>
      <c r="AM31" s="233">
        <f t="shared" si="1"/>
        <v>140</v>
      </c>
    </row>
    <row r="32" spans="1:39" ht="15.75">
      <c r="A32" s="229">
        <v>3</v>
      </c>
      <c r="B32" s="253" t="s">
        <v>88</v>
      </c>
      <c r="C32" s="231">
        <v>0</v>
      </c>
      <c r="D32" s="232">
        <v>0</v>
      </c>
      <c r="E32" s="233">
        <v>0</v>
      </c>
      <c r="F32" s="231">
        <v>1</v>
      </c>
      <c r="G32" s="232">
        <v>1</v>
      </c>
      <c r="H32" s="233">
        <v>0</v>
      </c>
      <c r="I32" s="234">
        <v>0</v>
      </c>
      <c r="J32" s="232">
        <v>0</v>
      </c>
      <c r="K32" s="232">
        <v>0</v>
      </c>
      <c r="L32" s="232">
        <v>0</v>
      </c>
      <c r="M32" s="232">
        <v>0</v>
      </c>
      <c r="N32" s="232">
        <v>0</v>
      </c>
      <c r="O32" s="232">
        <v>0</v>
      </c>
      <c r="P32" s="232">
        <v>0</v>
      </c>
      <c r="Q32" s="232">
        <v>0</v>
      </c>
      <c r="R32" s="232">
        <v>1</v>
      </c>
      <c r="S32" s="232">
        <v>2</v>
      </c>
      <c r="T32" s="232">
        <v>0</v>
      </c>
      <c r="U32" s="232">
        <v>0</v>
      </c>
      <c r="V32" s="232">
        <v>0</v>
      </c>
      <c r="W32" s="232">
        <v>0</v>
      </c>
      <c r="X32" s="232">
        <v>1</v>
      </c>
      <c r="Y32" s="232">
        <v>3</v>
      </c>
      <c r="Z32" s="232">
        <v>0</v>
      </c>
      <c r="AA32" s="232">
        <v>1</v>
      </c>
      <c r="AB32" s="232">
        <v>1</v>
      </c>
      <c r="AC32" s="232">
        <v>1</v>
      </c>
      <c r="AD32" s="232">
        <v>0</v>
      </c>
      <c r="AE32" s="232">
        <v>0</v>
      </c>
      <c r="AF32" s="232">
        <v>0</v>
      </c>
      <c r="AG32" s="232">
        <v>0</v>
      </c>
      <c r="AH32" s="232">
        <v>0</v>
      </c>
      <c r="AI32" s="232">
        <v>0</v>
      </c>
      <c r="AJ32" s="232">
        <v>1</v>
      </c>
      <c r="AK32" s="232">
        <v>2</v>
      </c>
      <c r="AL32" s="232">
        <v>0</v>
      </c>
      <c r="AM32" s="233">
        <f t="shared" si="1"/>
        <v>15</v>
      </c>
    </row>
    <row r="33" spans="1:39" ht="15.75">
      <c r="A33" s="229">
        <v>4</v>
      </c>
      <c r="B33" s="253" t="s">
        <v>91</v>
      </c>
      <c r="C33" s="231">
        <v>2</v>
      </c>
      <c r="D33" s="232">
        <v>4</v>
      </c>
      <c r="E33" s="233">
        <v>0</v>
      </c>
      <c r="F33" s="231">
        <v>0</v>
      </c>
      <c r="G33" s="232">
        <v>0</v>
      </c>
      <c r="H33" s="233">
        <v>0</v>
      </c>
      <c r="I33" s="234">
        <v>0</v>
      </c>
      <c r="J33" s="232">
        <v>0</v>
      </c>
      <c r="K33" s="232">
        <v>0</v>
      </c>
      <c r="L33" s="232">
        <v>0</v>
      </c>
      <c r="M33" s="232">
        <v>0</v>
      </c>
      <c r="N33" s="232">
        <v>0</v>
      </c>
      <c r="O33" s="232">
        <v>0</v>
      </c>
      <c r="P33" s="232">
        <v>0</v>
      </c>
      <c r="Q33" s="232">
        <v>0</v>
      </c>
      <c r="R33" s="232">
        <v>0</v>
      </c>
      <c r="S33" s="232">
        <v>0</v>
      </c>
      <c r="T33" s="232">
        <v>0</v>
      </c>
      <c r="U33" s="232">
        <v>0</v>
      </c>
      <c r="V33" s="232">
        <v>0</v>
      </c>
      <c r="W33" s="232">
        <v>0</v>
      </c>
      <c r="X33" s="232">
        <v>0</v>
      </c>
      <c r="Y33" s="232">
        <v>0</v>
      </c>
      <c r="Z33" s="232">
        <v>0</v>
      </c>
      <c r="AA33" s="232">
        <v>0</v>
      </c>
      <c r="AB33" s="232">
        <v>0</v>
      </c>
      <c r="AC33" s="232">
        <v>0</v>
      </c>
      <c r="AD33" s="232">
        <v>19</v>
      </c>
      <c r="AE33" s="232">
        <v>26</v>
      </c>
      <c r="AF33" s="232">
        <v>0</v>
      </c>
      <c r="AG33" s="232">
        <v>2</v>
      </c>
      <c r="AH33" s="232">
        <v>5</v>
      </c>
      <c r="AI33" s="232">
        <v>0</v>
      </c>
      <c r="AJ33" s="232">
        <v>0</v>
      </c>
      <c r="AK33" s="232">
        <v>0</v>
      </c>
      <c r="AL33" s="232">
        <v>0</v>
      </c>
      <c r="AM33" s="233">
        <f t="shared" si="1"/>
        <v>58</v>
      </c>
    </row>
    <row r="34" spans="1:39" ht="15.75">
      <c r="A34" s="229">
        <v>5</v>
      </c>
      <c r="B34" s="253" t="s">
        <v>94</v>
      </c>
      <c r="C34" s="231">
        <v>0</v>
      </c>
      <c r="D34" s="232">
        <v>0</v>
      </c>
      <c r="E34" s="233">
        <v>0</v>
      </c>
      <c r="F34" s="231">
        <v>6</v>
      </c>
      <c r="G34" s="232">
        <v>45</v>
      </c>
      <c r="H34" s="233">
        <v>1</v>
      </c>
      <c r="I34" s="234">
        <v>0</v>
      </c>
      <c r="J34" s="232">
        <v>0</v>
      </c>
      <c r="K34" s="232">
        <v>0</v>
      </c>
      <c r="L34" s="232">
        <v>3</v>
      </c>
      <c r="M34" s="232">
        <v>4</v>
      </c>
      <c r="N34" s="232">
        <v>0</v>
      </c>
      <c r="O34" s="232">
        <v>0</v>
      </c>
      <c r="P34" s="232">
        <v>0</v>
      </c>
      <c r="Q34" s="232">
        <v>0</v>
      </c>
      <c r="R34" s="232">
        <v>2</v>
      </c>
      <c r="S34" s="232">
        <v>8</v>
      </c>
      <c r="T34" s="232">
        <v>0</v>
      </c>
      <c r="U34" s="232">
        <v>0</v>
      </c>
      <c r="V34" s="232">
        <v>0</v>
      </c>
      <c r="W34" s="232">
        <v>0</v>
      </c>
      <c r="X34" s="232">
        <v>5</v>
      </c>
      <c r="Y34" s="232">
        <v>40</v>
      </c>
      <c r="Z34" s="232">
        <v>1</v>
      </c>
      <c r="AA34" s="232">
        <v>18</v>
      </c>
      <c r="AB34" s="232">
        <v>28</v>
      </c>
      <c r="AC34" s="232">
        <v>0</v>
      </c>
      <c r="AD34" s="232">
        <v>55</v>
      </c>
      <c r="AE34" s="232">
        <v>386</v>
      </c>
      <c r="AF34" s="232">
        <v>100</v>
      </c>
      <c r="AG34" s="232">
        <v>34</v>
      </c>
      <c r="AH34" s="232">
        <v>114</v>
      </c>
      <c r="AI34" s="232">
        <v>14</v>
      </c>
      <c r="AJ34" s="232">
        <v>4</v>
      </c>
      <c r="AK34" s="232">
        <v>5</v>
      </c>
      <c r="AL34" s="232">
        <v>0</v>
      </c>
      <c r="AM34" s="233">
        <f t="shared" si="1"/>
        <v>873</v>
      </c>
    </row>
    <row r="35" spans="1:39" ht="15.75">
      <c r="A35" s="229">
        <v>6</v>
      </c>
      <c r="B35" s="253" t="s">
        <v>97</v>
      </c>
      <c r="C35" s="231">
        <v>0</v>
      </c>
      <c r="D35" s="232">
        <v>0</v>
      </c>
      <c r="E35" s="233">
        <v>0</v>
      </c>
      <c r="F35" s="231">
        <v>0</v>
      </c>
      <c r="G35" s="232">
        <v>0</v>
      </c>
      <c r="H35" s="233">
        <v>0</v>
      </c>
      <c r="I35" s="234">
        <v>1</v>
      </c>
      <c r="J35" s="232">
        <v>1</v>
      </c>
      <c r="K35" s="232">
        <v>0</v>
      </c>
      <c r="L35" s="232">
        <v>1</v>
      </c>
      <c r="M35" s="232">
        <v>0</v>
      </c>
      <c r="N35" s="232">
        <v>0</v>
      </c>
      <c r="O35" s="232">
        <v>0</v>
      </c>
      <c r="P35" s="232">
        <v>0</v>
      </c>
      <c r="Q35" s="232">
        <v>0</v>
      </c>
      <c r="R35" s="232">
        <v>1</v>
      </c>
      <c r="S35" s="232">
        <v>2</v>
      </c>
      <c r="T35" s="232">
        <v>0</v>
      </c>
      <c r="U35" s="232">
        <v>1</v>
      </c>
      <c r="V35" s="232">
        <v>1</v>
      </c>
      <c r="W35" s="232">
        <v>0</v>
      </c>
      <c r="X35" s="232">
        <v>0</v>
      </c>
      <c r="Y35" s="232">
        <v>0</v>
      </c>
      <c r="Z35" s="232">
        <v>0</v>
      </c>
      <c r="AA35" s="232">
        <v>11</v>
      </c>
      <c r="AB35" s="232">
        <v>68</v>
      </c>
      <c r="AC35" s="232">
        <v>6</v>
      </c>
      <c r="AD35" s="232">
        <v>1</v>
      </c>
      <c r="AE35" s="232">
        <v>1</v>
      </c>
      <c r="AF35" s="232">
        <v>0</v>
      </c>
      <c r="AG35" s="232">
        <v>1</v>
      </c>
      <c r="AH35" s="232">
        <v>10</v>
      </c>
      <c r="AI35" s="232">
        <v>0</v>
      </c>
      <c r="AJ35" s="232">
        <v>8</v>
      </c>
      <c r="AK35" s="232">
        <v>21</v>
      </c>
      <c r="AL35" s="232">
        <v>0</v>
      </c>
      <c r="AM35" s="233">
        <f t="shared" si="1"/>
        <v>135</v>
      </c>
    </row>
    <row r="36" spans="1:39" ht="15.75">
      <c r="A36" s="229">
        <v>7</v>
      </c>
      <c r="B36" s="253" t="s">
        <v>100</v>
      </c>
      <c r="C36" s="231">
        <v>0</v>
      </c>
      <c r="D36" s="232">
        <v>0</v>
      </c>
      <c r="E36" s="233">
        <v>0</v>
      </c>
      <c r="F36" s="231">
        <v>0</v>
      </c>
      <c r="G36" s="232">
        <v>0</v>
      </c>
      <c r="H36" s="233">
        <v>0</v>
      </c>
      <c r="I36" s="234">
        <v>1</v>
      </c>
      <c r="J36" s="232">
        <v>1</v>
      </c>
      <c r="K36" s="232">
        <v>0</v>
      </c>
      <c r="L36" s="232">
        <v>3</v>
      </c>
      <c r="M36" s="232">
        <v>3</v>
      </c>
      <c r="N36" s="232">
        <v>0</v>
      </c>
      <c r="O36" s="232">
        <v>1</v>
      </c>
      <c r="P36" s="232">
        <v>2</v>
      </c>
      <c r="Q36" s="232">
        <v>0</v>
      </c>
      <c r="R36" s="232">
        <v>0</v>
      </c>
      <c r="S36" s="232">
        <v>0</v>
      </c>
      <c r="T36" s="232">
        <v>0</v>
      </c>
      <c r="U36" s="232">
        <v>0</v>
      </c>
      <c r="V36" s="232">
        <v>0</v>
      </c>
      <c r="W36" s="232">
        <v>0</v>
      </c>
      <c r="X36" s="232">
        <v>1</v>
      </c>
      <c r="Y36" s="232">
        <v>1</v>
      </c>
      <c r="Z36" s="232">
        <v>0</v>
      </c>
      <c r="AA36" s="232">
        <v>1</v>
      </c>
      <c r="AB36" s="232">
        <v>1</v>
      </c>
      <c r="AC36" s="232">
        <v>0</v>
      </c>
      <c r="AD36" s="232">
        <v>0</v>
      </c>
      <c r="AE36" s="232">
        <v>0</v>
      </c>
      <c r="AF36" s="232">
        <v>0</v>
      </c>
      <c r="AG36" s="232">
        <v>1</v>
      </c>
      <c r="AH36" s="232">
        <v>1</v>
      </c>
      <c r="AI36" s="232">
        <v>0</v>
      </c>
      <c r="AJ36" s="232">
        <v>1</v>
      </c>
      <c r="AK36" s="232">
        <v>1</v>
      </c>
      <c r="AL36" s="232">
        <v>0</v>
      </c>
      <c r="AM36" s="233">
        <f t="shared" si="1"/>
        <v>19</v>
      </c>
    </row>
    <row r="37" spans="1:39" ht="15.75">
      <c r="A37" s="229">
        <v>8</v>
      </c>
      <c r="B37" s="253" t="s">
        <v>103</v>
      </c>
      <c r="C37" s="231">
        <v>0</v>
      </c>
      <c r="D37" s="232">
        <v>0</v>
      </c>
      <c r="E37" s="233">
        <v>0</v>
      </c>
      <c r="F37" s="231">
        <v>0</v>
      </c>
      <c r="G37" s="232">
        <v>0</v>
      </c>
      <c r="H37" s="233">
        <v>0</v>
      </c>
      <c r="I37" s="234">
        <v>0</v>
      </c>
      <c r="J37" s="232">
        <v>0</v>
      </c>
      <c r="K37" s="232">
        <v>0</v>
      </c>
      <c r="L37" s="232">
        <v>1</v>
      </c>
      <c r="M37" s="232">
        <v>1</v>
      </c>
      <c r="N37" s="232">
        <v>0</v>
      </c>
      <c r="O37" s="232">
        <v>0</v>
      </c>
      <c r="P37" s="232">
        <v>0</v>
      </c>
      <c r="Q37" s="232">
        <v>0</v>
      </c>
      <c r="R37" s="232">
        <v>0</v>
      </c>
      <c r="S37" s="232">
        <v>0</v>
      </c>
      <c r="T37" s="232">
        <v>0</v>
      </c>
      <c r="U37" s="232">
        <v>0</v>
      </c>
      <c r="V37" s="232">
        <v>0</v>
      </c>
      <c r="W37" s="232">
        <v>0</v>
      </c>
      <c r="X37" s="232">
        <v>3</v>
      </c>
      <c r="Y37" s="232">
        <v>2</v>
      </c>
      <c r="Z37" s="232">
        <v>0</v>
      </c>
      <c r="AA37" s="232">
        <v>1</v>
      </c>
      <c r="AB37" s="232">
        <v>5</v>
      </c>
      <c r="AC37" s="232">
        <v>0</v>
      </c>
      <c r="AD37" s="232">
        <v>0</v>
      </c>
      <c r="AE37" s="232">
        <v>0</v>
      </c>
      <c r="AF37" s="232">
        <v>0</v>
      </c>
      <c r="AG37" s="232">
        <v>0</v>
      </c>
      <c r="AH37" s="232">
        <v>0</v>
      </c>
      <c r="AI37" s="232">
        <v>0</v>
      </c>
      <c r="AJ37" s="232">
        <v>0</v>
      </c>
      <c r="AK37" s="232">
        <v>0</v>
      </c>
      <c r="AL37" s="232">
        <v>0</v>
      </c>
      <c r="AM37" s="233">
        <f t="shared" si="1"/>
        <v>13</v>
      </c>
    </row>
    <row r="38" spans="1:39" ht="15.75">
      <c r="A38" s="229">
        <v>9</v>
      </c>
      <c r="B38" s="253" t="s">
        <v>106</v>
      </c>
      <c r="C38" s="231">
        <v>1</v>
      </c>
      <c r="D38" s="232">
        <v>1</v>
      </c>
      <c r="E38" s="233">
        <v>0</v>
      </c>
      <c r="F38" s="231">
        <v>0</v>
      </c>
      <c r="G38" s="232">
        <v>0</v>
      </c>
      <c r="H38" s="233">
        <v>0</v>
      </c>
      <c r="I38" s="234">
        <v>0</v>
      </c>
      <c r="J38" s="232">
        <v>0</v>
      </c>
      <c r="K38" s="232">
        <v>0</v>
      </c>
      <c r="L38" s="232">
        <v>0</v>
      </c>
      <c r="M38" s="232">
        <v>0</v>
      </c>
      <c r="N38" s="232">
        <v>0</v>
      </c>
      <c r="O38" s="232">
        <v>0</v>
      </c>
      <c r="P38" s="232">
        <v>0</v>
      </c>
      <c r="Q38" s="232">
        <v>0</v>
      </c>
      <c r="R38" s="232">
        <v>0</v>
      </c>
      <c r="S38" s="232">
        <v>0</v>
      </c>
      <c r="T38" s="232">
        <v>0</v>
      </c>
      <c r="U38" s="232">
        <v>0</v>
      </c>
      <c r="V38" s="232">
        <v>0</v>
      </c>
      <c r="W38" s="232">
        <v>0</v>
      </c>
      <c r="X38" s="232">
        <v>0</v>
      </c>
      <c r="Y38" s="232">
        <v>0</v>
      </c>
      <c r="Z38" s="232">
        <v>0</v>
      </c>
      <c r="AA38" s="232">
        <v>0</v>
      </c>
      <c r="AB38" s="232">
        <v>0</v>
      </c>
      <c r="AC38" s="232">
        <v>0</v>
      </c>
      <c r="AD38" s="232">
        <v>9</v>
      </c>
      <c r="AE38" s="232">
        <v>19</v>
      </c>
      <c r="AF38" s="232">
        <v>0</v>
      </c>
      <c r="AG38" s="232">
        <v>2</v>
      </c>
      <c r="AH38" s="232">
        <v>4</v>
      </c>
      <c r="AI38" s="232">
        <v>0</v>
      </c>
      <c r="AJ38" s="232">
        <v>1</v>
      </c>
      <c r="AK38" s="232">
        <v>1</v>
      </c>
      <c r="AL38" s="232">
        <v>0</v>
      </c>
      <c r="AM38" s="233">
        <f t="shared" si="1"/>
        <v>38</v>
      </c>
    </row>
    <row r="39" spans="1:39" ht="15.75">
      <c r="A39" s="229">
        <v>10</v>
      </c>
      <c r="B39" s="253" t="s">
        <v>109</v>
      </c>
      <c r="C39" s="231">
        <v>0</v>
      </c>
      <c r="D39" s="232">
        <v>0</v>
      </c>
      <c r="E39" s="233">
        <v>0</v>
      </c>
      <c r="F39" s="231">
        <v>0</v>
      </c>
      <c r="G39" s="232">
        <v>0</v>
      </c>
      <c r="H39" s="233">
        <v>0</v>
      </c>
      <c r="I39" s="234">
        <v>1</v>
      </c>
      <c r="J39" s="232">
        <v>3</v>
      </c>
      <c r="K39" s="232">
        <v>0</v>
      </c>
      <c r="L39" s="232">
        <v>2</v>
      </c>
      <c r="M39" s="232">
        <v>3</v>
      </c>
      <c r="N39" s="232">
        <v>0</v>
      </c>
      <c r="O39" s="232">
        <v>15</v>
      </c>
      <c r="P39" s="232">
        <v>35</v>
      </c>
      <c r="Q39" s="232">
        <v>0</v>
      </c>
      <c r="R39" s="232">
        <v>1</v>
      </c>
      <c r="S39" s="232">
        <v>1</v>
      </c>
      <c r="T39" s="232">
        <v>0</v>
      </c>
      <c r="U39" s="232">
        <v>0</v>
      </c>
      <c r="V39" s="232">
        <v>0</v>
      </c>
      <c r="W39" s="232">
        <v>0</v>
      </c>
      <c r="X39" s="232">
        <v>0</v>
      </c>
      <c r="Y39" s="232">
        <v>0</v>
      </c>
      <c r="Z39" s="232">
        <v>0</v>
      </c>
      <c r="AA39" s="232">
        <v>1</v>
      </c>
      <c r="AB39" s="232">
        <v>1</v>
      </c>
      <c r="AC39" s="232">
        <v>0</v>
      </c>
      <c r="AD39" s="232">
        <v>2</v>
      </c>
      <c r="AE39" s="232">
        <v>5</v>
      </c>
      <c r="AF39" s="232">
        <v>0</v>
      </c>
      <c r="AG39" s="232">
        <v>0</v>
      </c>
      <c r="AH39" s="232">
        <v>0</v>
      </c>
      <c r="AI39" s="232">
        <v>0</v>
      </c>
      <c r="AJ39" s="232">
        <v>0</v>
      </c>
      <c r="AK39" s="232">
        <v>0</v>
      </c>
      <c r="AL39" s="232">
        <v>0</v>
      </c>
      <c r="AM39" s="233">
        <f t="shared" si="1"/>
        <v>70</v>
      </c>
    </row>
    <row r="40" spans="1:39" ht="15.75">
      <c r="A40" s="229">
        <v>11</v>
      </c>
      <c r="B40" s="253" t="s">
        <v>112</v>
      </c>
      <c r="C40" s="231">
        <v>1</v>
      </c>
      <c r="D40" s="232">
        <v>1</v>
      </c>
      <c r="E40" s="233">
        <v>0</v>
      </c>
      <c r="F40" s="231">
        <v>1</v>
      </c>
      <c r="G40" s="232">
        <v>1</v>
      </c>
      <c r="H40" s="233">
        <v>0</v>
      </c>
      <c r="I40" s="234">
        <v>0</v>
      </c>
      <c r="J40" s="232">
        <v>0</v>
      </c>
      <c r="K40" s="232">
        <v>0</v>
      </c>
      <c r="L40" s="232">
        <v>0</v>
      </c>
      <c r="M40" s="232">
        <v>0</v>
      </c>
      <c r="N40" s="232">
        <v>0</v>
      </c>
      <c r="O40" s="232">
        <v>0</v>
      </c>
      <c r="P40" s="232">
        <v>0</v>
      </c>
      <c r="Q40" s="232">
        <v>0</v>
      </c>
      <c r="R40" s="232">
        <v>1</v>
      </c>
      <c r="S40" s="232">
        <v>0</v>
      </c>
      <c r="T40" s="232">
        <v>0</v>
      </c>
      <c r="U40" s="232">
        <v>2</v>
      </c>
      <c r="V40" s="232">
        <v>3</v>
      </c>
      <c r="W40" s="232">
        <v>0</v>
      </c>
      <c r="X40" s="232">
        <v>0</v>
      </c>
      <c r="Y40" s="232">
        <v>0</v>
      </c>
      <c r="Z40" s="232">
        <v>0</v>
      </c>
      <c r="AA40" s="232">
        <v>0</v>
      </c>
      <c r="AB40" s="232">
        <v>0</v>
      </c>
      <c r="AC40" s="232">
        <v>0</v>
      </c>
      <c r="AD40" s="232">
        <v>0</v>
      </c>
      <c r="AE40" s="232">
        <v>0</v>
      </c>
      <c r="AF40" s="232">
        <v>0</v>
      </c>
      <c r="AG40" s="232">
        <v>0</v>
      </c>
      <c r="AH40" s="232">
        <v>0</v>
      </c>
      <c r="AI40" s="232">
        <v>0</v>
      </c>
      <c r="AJ40" s="232">
        <v>0</v>
      </c>
      <c r="AK40" s="232">
        <v>0</v>
      </c>
      <c r="AL40" s="232">
        <v>0</v>
      </c>
      <c r="AM40" s="233">
        <f t="shared" si="1"/>
        <v>10</v>
      </c>
    </row>
    <row r="41" spans="1:39" ht="15.75">
      <c r="A41" s="229">
        <v>12</v>
      </c>
      <c r="B41" s="253" t="s">
        <v>115</v>
      </c>
      <c r="C41" s="231">
        <v>1</v>
      </c>
      <c r="D41" s="232">
        <v>2</v>
      </c>
      <c r="E41" s="233">
        <v>0</v>
      </c>
      <c r="F41" s="231">
        <v>0</v>
      </c>
      <c r="G41" s="232">
        <v>0</v>
      </c>
      <c r="H41" s="233">
        <v>0</v>
      </c>
      <c r="I41" s="234">
        <v>0</v>
      </c>
      <c r="J41" s="232">
        <v>0</v>
      </c>
      <c r="K41" s="232">
        <v>0</v>
      </c>
      <c r="L41" s="232">
        <v>47</v>
      </c>
      <c r="M41" s="232">
        <v>721</v>
      </c>
      <c r="N41" s="232">
        <v>221</v>
      </c>
      <c r="O41" s="232">
        <v>7</v>
      </c>
      <c r="P41" s="232">
        <v>16</v>
      </c>
      <c r="Q41" s="232">
        <v>2</v>
      </c>
      <c r="R41" s="232">
        <v>0</v>
      </c>
      <c r="S41" s="232">
        <v>0</v>
      </c>
      <c r="T41" s="232">
        <v>0</v>
      </c>
      <c r="U41" s="232">
        <v>9</v>
      </c>
      <c r="V41" s="232">
        <v>8</v>
      </c>
      <c r="W41" s="232">
        <v>0</v>
      </c>
      <c r="X41" s="232">
        <v>3</v>
      </c>
      <c r="Y41" s="232">
        <v>3</v>
      </c>
      <c r="Z41" s="232">
        <v>0</v>
      </c>
      <c r="AA41" s="232">
        <v>16</v>
      </c>
      <c r="AB41" s="232">
        <v>31</v>
      </c>
      <c r="AC41" s="232">
        <v>0</v>
      </c>
      <c r="AD41" s="232">
        <v>3</v>
      </c>
      <c r="AE41" s="232">
        <v>7</v>
      </c>
      <c r="AF41" s="232">
        <v>0</v>
      </c>
      <c r="AG41" s="232">
        <v>2</v>
      </c>
      <c r="AH41" s="232">
        <v>6</v>
      </c>
      <c r="AI41" s="232">
        <v>4</v>
      </c>
      <c r="AJ41" s="232">
        <v>1</v>
      </c>
      <c r="AK41" s="232">
        <v>2</v>
      </c>
      <c r="AL41" s="232">
        <v>0</v>
      </c>
      <c r="AM41" s="233">
        <f t="shared" si="1"/>
        <v>1112</v>
      </c>
    </row>
    <row r="42" spans="1:39" ht="15.75">
      <c r="A42" s="229">
        <v>13</v>
      </c>
      <c r="B42" s="253" t="s">
        <v>118</v>
      </c>
      <c r="C42" s="231">
        <v>3</v>
      </c>
      <c r="D42" s="232">
        <v>4</v>
      </c>
      <c r="E42" s="233">
        <v>0</v>
      </c>
      <c r="F42" s="231">
        <v>2</v>
      </c>
      <c r="G42" s="232">
        <v>11</v>
      </c>
      <c r="H42" s="233">
        <v>0</v>
      </c>
      <c r="I42" s="234">
        <v>3</v>
      </c>
      <c r="J42" s="232">
        <v>1</v>
      </c>
      <c r="K42" s="232">
        <v>0</v>
      </c>
      <c r="L42" s="232">
        <v>3</v>
      </c>
      <c r="M42" s="232">
        <v>4</v>
      </c>
      <c r="N42" s="232">
        <v>0</v>
      </c>
      <c r="O42" s="232">
        <v>2</v>
      </c>
      <c r="P42" s="232">
        <v>4</v>
      </c>
      <c r="Q42" s="232">
        <v>0</v>
      </c>
      <c r="R42" s="232">
        <v>28</v>
      </c>
      <c r="S42" s="232">
        <v>430</v>
      </c>
      <c r="T42" s="232">
        <v>134</v>
      </c>
      <c r="U42" s="232">
        <v>5</v>
      </c>
      <c r="V42" s="232">
        <v>21</v>
      </c>
      <c r="W42" s="232">
        <v>2</v>
      </c>
      <c r="X42" s="232">
        <v>27</v>
      </c>
      <c r="Y42" s="232">
        <v>97</v>
      </c>
      <c r="Z42" s="232">
        <v>0</v>
      </c>
      <c r="AA42" s="232">
        <v>8</v>
      </c>
      <c r="AB42" s="232">
        <v>9</v>
      </c>
      <c r="AC42" s="232">
        <v>0</v>
      </c>
      <c r="AD42" s="232">
        <v>4</v>
      </c>
      <c r="AE42" s="232">
        <v>9</v>
      </c>
      <c r="AF42" s="232">
        <v>0</v>
      </c>
      <c r="AG42" s="232">
        <v>2</v>
      </c>
      <c r="AH42" s="232">
        <v>2</v>
      </c>
      <c r="AI42" s="232">
        <v>0</v>
      </c>
      <c r="AJ42" s="232">
        <v>7</v>
      </c>
      <c r="AK42" s="232">
        <v>7</v>
      </c>
      <c r="AL42" s="232">
        <v>0</v>
      </c>
      <c r="AM42" s="233">
        <f t="shared" si="1"/>
        <v>829</v>
      </c>
    </row>
    <row r="43" spans="1:39" ht="15.75">
      <c r="A43" s="229">
        <v>14</v>
      </c>
      <c r="B43" s="253" t="s">
        <v>121</v>
      </c>
      <c r="C43" s="231">
        <v>15</v>
      </c>
      <c r="D43" s="232">
        <v>26</v>
      </c>
      <c r="E43" s="233">
        <v>0</v>
      </c>
      <c r="F43" s="231">
        <v>2</v>
      </c>
      <c r="G43" s="232">
        <v>23</v>
      </c>
      <c r="H43" s="233">
        <v>0</v>
      </c>
      <c r="I43" s="234">
        <v>2</v>
      </c>
      <c r="J43" s="232">
        <v>3</v>
      </c>
      <c r="K43" s="232">
        <v>1</v>
      </c>
      <c r="L43" s="232">
        <v>3</v>
      </c>
      <c r="M43" s="232">
        <v>11</v>
      </c>
      <c r="N43" s="232">
        <v>1</v>
      </c>
      <c r="O43" s="232">
        <v>1</v>
      </c>
      <c r="P43" s="232">
        <v>1</v>
      </c>
      <c r="Q43" s="232">
        <v>0</v>
      </c>
      <c r="R43" s="232">
        <v>1</v>
      </c>
      <c r="S43" s="232">
        <v>2</v>
      </c>
      <c r="T43" s="232">
        <v>0</v>
      </c>
      <c r="U43" s="232">
        <v>1</v>
      </c>
      <c r="V43" s="232">
        <v>3</v>
      </c>
      <c r="W43" s="232">
        <v>0</v>
      </c>
      <c r="X43" s="232">
        <v>3</v>
      </c>
      <c r="Y43" s="232">
        <v>7</v>
      </c>
      <c r="Z43" s="232">
        <v>0</v>
      </c>
      <c r="AA43" s="232">
        <v>1</v>
      </c>
      <c r="AB43" s="232">
        <v>1</v>
      </c>
      <c r="AC43" s="232">
        <v>0</v>
      </c>
      <c r="AD43" s="232">
        <v>1</v>
      </c>
      <c r="AE43" s="232">
        <v>2</v>
      </c>
      <c r="AF43" s="232">
        <v>0</v>
      </c>
      <c r="AG43" s="232">
        <v>1</v>
      </c>
      <c r="AH43" s="232">
        <v>1</v>
      </c>
      <c r="AI43" s="232">
        <v>0</v>
      </c>
      <c r="AJ43" s="232">
        <v>3</v>
      </c>
      <c r="AK43" s="232">
        <v>4</v>
      </c>
      <c r="AL43" s="232">
        <v>0</v>
      </c>
      <c r="AM43" s="233">
        <f t="shared" si="1"/>
        <v>120</v>
      </c>
    </row>
    <row r="44" spans="1:39" ht="15.75">
      <c r="A44" s="229">
        <v>15</v>
      </c>
      <c r="B44" s="253" t="s">
        <v>124</v>
      </c>
      <c r="C44" s="231">
        <v>7</v>
      </c>
      <c r="D44" s="232">
        <v>9</v>
      </c>
      <c r="E44" s="233">
        <v>0</v>
      </c>
      <c r="F44" s="231">
        <v>3</v>
      </c>
      <c r="G44" s="232">
        <v>6</v>
      </c>
      <c r="H44" s="233">
        <v>0</v>
      </c>
      <c r="I44" s="234">
        <v>5</v>
      </c>
      <c r="J44" s="232">
        <v>5</v>
      </c>
      <c r="K44" s="232">
        <v>0</v>
      </c>
      <c r="L44" s="232">
        <v>6</v>
      </c>
      <c r="M44" s="232">
        <v>11</v>
      </c>
      <c r="N44" s="232">
        <v>0</v>
      </c>
      <c r="O44" s="232">
        <v>0</v>
      </c>
      <c r="P44" s="232">
        <v>0</v>
      </c>
      <c r="Q44" s="232">
        <v>0</v>
      </c>
      <c r="R44" s="232">
        <v>8</v>
      </c>
      <c r="S44" s="232">
        <v>21</v>
      </c>
      <c r="T44" s="232">
        <v>4</v>
      </c>
      <c r="U44" s="232">
        <v>0</v>
      </c>
      <c r="V44" s="232">
        <v>0</v>
      </c>
      <c r="W44" s="232">
        <v>0</v>
      </c>
      <c r="X44" s="232">
        <v>4</v>
      </c>
      <c r="Y44" s="232">
        <v>13</v>
      </c>
      <c r="Z44" s="232">
        <v>4</v>
      </c>
      <c r="AA44" s="232">
        <v>19</v>
      </c>
      <c r="AB44" s="232">
        <v>29</v>
      </c>
      <c r="AC44" s="232">
        <v>5</v>
      </c>
      <c r="AD44" s="232">
        <v>5</v>
      </c>
      <c r="AE44" s="232">
        <v>8</v>
      </c>
      <c r="AF44" s="232">
        <v>1</v>
      </c>
      <c r="AG44" s="232">
        <v>11</v>
      </c>
      <c r="AH44" s="232">
        <v>20</v>
      </c>
      <c r="AI44" s="232">
        <v>2</v>
      </c>
      <c r="AJ44" s="232">
        <v>2</v>
      </c>
      <c r="AK44" s="232">
        <v>2</v>
      </c>
      <c r="AL44" s="232">
        <v>0</v>
      </c>
      <c r="AM44" s="233">
        <f t="shared" si="1"/>
        <v>210</v>
      </c>
    </row>
    <row r="45" spans="1:39" ht="15.75">
      <c r="A45" s="229">
        <v>16</v>
      </c>
      <c r="B45" s="253" t="s">
        <v>127</v>
      </c>
      <c r="C45" s="231">
        <v>0</v>
      </c>
      <c r="D45" s="232">
        <v>0</v>
      </c>
      <c r="E45" s="233">
        <v>0</v>
      </c>
      <c r="F45" s="231">
        <v>0</v>
      </c>
      <c r="G45" s="232">
        <v>0</v>
      </c>
      <c r="H45" s="233">
        <v>0</v>
      </c>
      <c r="I45" s="234">
        <v>0</v>
      </c>
      <c r="J45" s="232">
        <v>0</v>
      </c>
      <c r="K45" s="232">
        <v>0</v>
      </c>
      <c r="L45" s="232">
        <v>1</v>
      </c>
      <c r="M45" s="232">
        <v>3</v>
      </c>
      <c r="N45" s="232">
        <v>0</v>
      </c>
      <c r="O45" s="232">
        <v>2</v>
      </c>
      <c r="P45" s="232">
        <v>5</v>
      </c>
      <c r="Q45" s="232">
        <v>0</v>
      </c>
      <c r="R45" s="232">
        <v>0</v>
      </c>
      <c r="S45" s="232">
        <v>0</v>
      </c>
      <c r="T45" s="232">
        <v>0</v>
      </c>
      <c r="U45" s="232">
        <v>0</v>
      </c>
      <c r="V45" s="232">
        <v>0</v>
      </c>
      <c r="W45" s="232">
        <v>0</v>
      </c>
      <c r="X45" s="232">
        <v>0</v>
      </c>
      <c r="Y45" s="232">
        <v>0</v>
      </c>
      <c r="Z45" s="232">
        <v>0</v>
      </c>
      <c r="AA45" s="232">
        <v>0</v>
      </c>
      <c r="AB45" s="232">
        <v>0</v>
      </c>
      <c r="AC45" s="232">
        <v>0</v>
      </c>
      <c r="AD45" s="232">
        <v>32</v>
      </c>
      <c r="AE45" s="232">
        <v>219</v>
      </c>
      <c r="AF45" s="232">
        <v>25</v>
      </c>
      <c r="AG45" s="232">
        <v>2</v>
      </c>
      <c r="AH45" s="232">
        <v>6</v>
      </c>
      <c r="AI45" s="232">
        <v>0</v>
      </c>
      <c r="AJ45" s="232">
        <v>0</v>
      </c>
      <c r="AK45" s="232">
        <v>0</v>
      </c>
      <c r="AL45" s="232">
        <v>0</v>
      </c>
      <c r="AM45" s="233">
        <f t="shared" si="1"/>
        <v>295</v>
      </c>
    </row>
    <row r="46" spans="1:39" ht="15.75">
      <c r="A46" s="229">
        <v>17</v>
      </c>
      <c r="B46" s="253" t="s">
        <v>130</v>
      </c>
      <c r="C46" s="231">
        <v>111</v>
      </c>
      <c r="D46" s="232">
        <v>300</v>
      </c>
      <c r="E46" s="233">
        <v>2</v>
      </c>
      <c r="F46" s="231">
        <v>13</v>
      </c>
      <c r="G46" s="232">
        <v>20</v>
      </c>
      <c r="H46" s="233">
        <v>0</v>
      </c>
      <c r="I46" s="234">
        <v>5</v>
      </c>
      <c r="J46" s="232">
        <v>29</v>
      </c>
      <c r="K46" s="232">
        <v>0</v>
      </c>
      <c r="L46" s="232">
        <v>2</v>
      </c>
      <c r="M46" s="232">
        <v>4</v>
      </c>
      <c r="N46" s="232">
        <v>0</v>
      </c>
      <c r="O46" s="232">
        <v>5</v>
      </c>
      <c r="P46" s="232">
        <v>12</v>
      </c>
      <c r="Q46" s="232">
        <v>0</v>
      </c>
      <c r="R46" s="232">
        <v>17</v>
      </c>
      <c r="S46" s="232">
        <v>109</v>
      </c>
      <c r="T46" s="232">
        <v>1</v>
      </c>
      <c r="U46" s="232">
        <v>2</v>
      </c>
      <c r="V46" s="232">
        <v>3</v>
      </c>
      <c r="W46" s="232">
        <v>1</v>
      </c>
      <c r="X46" s="232">
        <v>14</v>
      </c>
      <c r="Y46" s="232">
        <v>29</v>
      </c>
      <c r="Z46" s="232">
        <v>3</v>
      </c>
      <c r="AA46" s="232">
        <v>12</v>
      </c>
      <c r="AB46" s="232">
        <v>22</v>
      </c>
      <c r="AC46" s="232">
        <v>3</v>
      </c>
      <c r="AD46" s="232">
        <v>5</v>
      </c>
      <c r="AE46" s="232">
        <v>8</v>
      </c>
      <c r="AF46" s="232">
        <v>1</v>
      </c>
      <c r="AG46" s="232">
        <v>7</v>
      </c>
      <c r="AH46" s="232">
        <v>13</v>
      </c>
      <c r="AI46" s="232">
        <v>0</v>
      </c>
      <c r="AJ46" s="232">
        <v>6</v>
      </c>
      <c r="AK46" s="232">
        <v>18</v>
      </c>
      <c r="AL46" s="232">
        <v>2</v>
      </c>
      <c r="AM46" s="233">
        <f t="shared" si="1"/>
        <v>779</v>
      </c>
    </row>
    <row r="47" spans="1:39" ht="15.75">
      <c r="A47" s="229">
        <v>18</v>
      </c>
      <c r="B47" s="253" t="s">
        <v>133</v>
      </c>
      <c r="C47" s="231">
        <v>53</v>
      </c>
      <c r="D47" s="232">
        <v>153</v>
      </c>
      <c r="E47" s="233">
        <v>1</v>
      </c>
      <c r="F47" s="231">
        <v>62</v>
      </c>
      <c r="G47" s="232">
        <v>109</v>
      </c>
      <c r="H47" s="233">
        <v>0</v>
      </c>
      <c r="I47" s="234">
        <v>67</v>
      </c>
      <c r="J47" s="232">
        <v>154</v>
      </c>
      <c r="K47" s="232">
        <v>1</v>
      </c>
      <c r="L47" s="232">
        <v>58</v>
      </c>
      <c r="M47" s="232">
        <v>252</v>
      </c>
      <c r="N47" s="232">
        <v>0</v>
      </c>
      <c r="O47" s="232">
        <v>41</v>
      </c>
      <c r="P47" s="232">
        <v>62</v>
      </c>
      <c r="Q47" s="232">
        <v>0</v>
      </c>
      <c r="R47" s="232">
        <v>6</v>
      </c>
      <c r="S47" s="232">
        <v>22</v>
      </c>
      <c r="T47" s="232">
        <v>0</v>
      </c>
      <c r="U47" s="232">
        <v>12</v>
      </c>
      <c r="V47" s="232">
        <v>23</v>
      </c>
      <c r="W47" s="232">
        <v>3</v>
      </c>
      <c r="X47" s="232">
        <v>25</v>
      </c>
      <c r="Y47" s="232">
        <v>144</v>
      </c>
      <c r="Z47" s="232">
        <v>49</v>
      </c>
      <c r="AA47" s="232">
        <v>104</v>
      </c>
      <c r="AB47" s="232">
        <v>269</v>
      </c>
      <c r="AC47" s="232">
        <v>14</v>
      </c>
      <c r="AD47" s="232">
        <v>21</v>
      </c>
      <c r="AE47" s="232">
        <v>75</v>
      </c>
      <c r="AF47" s="232">
        <v>8</v>
      </c>
      <c r="AG47" s="232">
        <v>5</v>
      </c>
      <c r="AH47" s="232">
        <v>7</v>
      </c>
      <c r="AI47" s="232">
        <v>0</v>
      </c>
      <c r="AJ47" s="232">
        <v>5</v>
      </c>
      <c r="AK47" s="232">
        <v>13</v>
      </c>
      <c r="AL47" s="232">
        <v>0</v>
      </c>
      <c r="AM47" s="233">
        <f t="shared" si="1"/>
        <v>1818</v>
      </c>
    </row>
    <row r="48" spans="1:39" ht="15.75">
      <c r="A48" s="229">
        <v>19</v>
      </c>
      <c r="B48" s="253" t="s">
        <v>136</v>
      </c>
      <c r="C48" s="231">
        <v>0</v>
      </c>
      <c r="D48" s="232">
        <v>0</v>
      </c>
      <c r="E48" s="233">
        <v>0</v>
      </c>
      <c r="F48" s="231">
        <v>0</v>
      </c>
      <c r="G48" s="232">
        <v>0</v>
      </c>
      <c r="H48" s="233">
        <v>0</v>
      </c>
      <c r="I48" s="234">
        <v>1</v>
      </c>
      <c r="J48" s="232">
        <v>0</v>
      </c>
      <c r="K48" s="232">
        <v>0</v>
      </c>
      <c r="L48" s="232">
        <v>0</v>
      </c>
      <c r="M48" s="232">
        <v>0</v>
      </c>
      <c r="N48" s="232">
        <v>0</v>
      </c>
      <c r="O48" s="232">
        <v>0</v>
      </c>
      <c r="P48" s="232">
        <v>0</v>
      </c>
      <c r="Q48" s="232">
        <v>0</v>
      </c>
      <c r="R48" s="232">
        <v>0</v>
      </c>
      <c r="S48" s="232">
        <v>0</v>
      </c>
      <c r="T48" s="232">
        <v>0</v>
      </c>
      <c r="U48" s="232">
        <v>0</v>
      </c>
      <c r="V48" s="232">
        <v>0</v>
      </c>
      <c r="W48" s="232">
        <v>0</v>
      </c>
      <c r="X48" s="232">
        <v>1</v>
      </c>
      <c r="Y48" s="232">
        <v>1</v>
      </c>
      <c r="Z48" s="232">
        <v>0</v>
      </c>
      <c r="AA48" s="232">
        <v>1</v>
      </c>
      <c r="AB48" s="232">
        <v>1</v>
      </c>
      <c r="AC48" s="232">
        <v>0</v>
      </c>
      <c r="AD48" s="232">
        <v>2</v>
      </c>
      <c r="AE48" s="232">
        <v>7</v>
      </c>
      <c r="AF48" s="232">
        <v>0</v>
      </c>
      <c r="AG48" s="232">
        <v>1</v>
      </c>
      <c r="AH48" s="232">
        <v>2</v>
      </c>
      <c r="AI48" s="232">
        <v>0</v>
      </c>
      <c r="AJ48" s="232">
        <v>0</v>
      </c>
      <c r="AK48" s="232">
        <v>0</v>
      </c>
      <c r="AL48" s="232">
        <v>0</v>
      </c>
      <c r="AM48" s="233">
        <f t="shared" si="1"/>
        <v>17</v>
      </c>
    </row>
    <row r="49" spans="1:39" ht="15.75">
      <c r="A49" s="229">
        <v>20</v>
      </c>
      <c r="B49" s="253" t="s">
        <v>139</v>
      </c>
      <c r="C49" s="231">
        <v>8</v>
      </c>
      <c r="D49" s="232">
        <v>9</v>
      </c>
      <c r="E49" s="233">
        <v>0</v>
      </c>
      <c r="F49" s="231">
        <v>27</v>
      </c>
      <c r="G49" s="232">
        <v>408</v>
      </c>
      <c r="H49" s="233">
        <v>129</v>
      </c>
      <c r="I49" s="234">
        <v>0</v>
      </c>
      <c r="J49" s="232">
        <v>0</v>
      </c>
      <c r="K49" s="232">
        <v>0</v>
      </c>
      <c r="L49" s="232">
        <v>3</v>
      </c>
      <c r="M49" s="232">
        <v>13</v>
      </c>
      <c r="N49" s="232">
        <v>7</v>
      </c>
      <c r="O49" s="232">
        <v>1</v>
      </c>
      <c r="P49" s="232">
        <v>4</v>
      </c>
      <c r="Q49" s="232">
        <v>0</v>
      </c>
      <c r="R49" s="232">
        <v>2</v>
      </c>
      <c r="S49" s="232">
        <v>2</v>
      </c>
      <c r="T49" s="232">
        <v>0</v>
      </c>
      <c r="U49" s="232">
        <v>1</v>
      </c>
      <c r="V49" s="232">
        <v>1</v>
      </c>
      <c r="W49" s="232">
        <v>0</v>
      </c>
      <c r="X49" s="232">
        <v>3</v>
      </c>
      <c r="Y49" s="232">
        <v>9</v>
      </c>
      <c r="Z49" s="232">
        <v>0</v>
      </c>
      <c r="AA49" s="232">
        <v>12</v>
      </c>
      <c r="AB49" s="232">
        <v>45</v>
      </c>
      <c r="AC49" s="232">
        <v>9</v>
      </c>
      <c r="AD49" s="232">
        <v>3</v>
      </c>
      <c r="AE49" s="232">
        <v>4</v>
      </c>
      <c r="AF49" s="232">
        <v>0</v>
      </c>
      <c r="AG49" s="232">
        <v>9</v>
      </c>
      <c r="AH49" s="232">
        <v>46</v>
      </c>
      <c r="AI49" s="232">
        <v>1</v>
      </c>
      <c r="AJ49" s="232">
        <v>0</v>
      </c>
      <c r="AK49" s="232">
        <v>0</v>
      </c>
      <c r="AL49" s="232">
        <v>0</v>
      </c>
      <c r="AM49" s="233">
        <f t="shared" si="1"/>
        <v>756</v>
      </c>
    </row>
    <row r="50" spans="1:39" ht="15.75">
      <c r="A50" s="229">
        <v>21</v>
      </c>
      <c r="B50" s="253" t="s">
        <v>142</v>
      </c>
      <c r="C50" s="231">
        <v>2</v>
      </c>
      <c r="D50" s="232">
        <v>9</v>
      </c>
      <c r="E50" s="233">
        <v>0</v>
      </c>
      <c r="F50" s="231">
        <v>1</v>
      </c>
      <c r="G50" s="232">
        <v>4</v>
      </c>
      <c r="H50" s="233">
        <v>0</v>
      </c>
      <c r="I50" s="234">
        <v>9</v>
      </c>
      <c r="J50" s="232">
        <v>25</v>
      </c>
      <c r="K50" s="232">
        <v>0</v>
      </c>
      <c r="L50" s="232">
        <v>0</v>
      </c>
      <c r="M50" s="232">
        <v>0</v>
      </c>
      <c r="N50" s="232">
        <v>0</v>
      </c>
      <c r="O50" s="232">
        <v>1</v>
      </c>
      <c r="P50" s="232">
        <v>1</v>
      </c>
      <c r="Q50" s="232">
        <v>0</v>
      </c>
      <c r="R50" s="232">
        <v>1</v>
      </c>
      <c r="S50" s="232">
        <v>2</v>
      </c>
      <c r="T50" s="232">
        <v>0</v>
      </c>
      <c r="U50" s="232">
        <v>0</v>
      </c>
      <c r="V50" s="232">
        <v>0</v>
      </c>
      <c r="W50" s="232">
        <v>0</v>
      </c>
      <c r="X50" s="232">
        <v>4</v>
      </c>
      <c r="Y50" s="232">
        <v>4</v>
      </c>
      <c r="Z50" s="232">
        <v>2</v>
      </c>
      <c r="AA50" s="232">
        <v>0</v>
      </c>
      <c r="AB50" s="232">
        <v>0</v>
      </c>
      <c r="AC50" s="232">
        <v>0</v>
      </c>
      <c r="AD50" s="232">
        <v>2</v>
      </c>
      <c r="AE50" s="232">
        <v>3</v>
      </c>
      <c r="AF50" s="232">
        <v>0</v>
      </c>
      <c r="AG50" s="232">
        <v>4</v>
      </c>
      <c r="AH50" s="232">
        <v>8</v>
      </c>
      <c r="AI50" s="232">
        <v>0</v>
      </c>
      <c r="AJ50" s="232">
        <v>1</v>
      </c>
      <c r="AK50" s="232">
        <v>1</v>
      </c>
      <c r="AL50" s="232">
        <v>0</v>
      </c>
      <c r="AM50" s="233">
        <f t="shared" si="1"/>
        <v>84</v>
      </c>
    </row>
    <row r="51" spans="1:39" ht="15.75">
      <c r="A51" s="229">
        <v>22</v>
      </c>
      <c r="B51" s="253" t="s">
        <v>145</v>
      </c>
      <c r="C51" s="231">
        <v>0</v>
      </c>
      <c r="D51" s="232">
        <v>0</v>
      </c>
      <c r="E51" s="233">
        <v>0</v>
      </c>
      <c r="F51" s="231">
        <v>7</v>
      </c>
      <c r="G51" s="232">
        <v>4</v>
      </c>
      <c r="H51" s="233">
        <v>0</v>
      </c>
      <c r="I51" s="234">
        <v>7</v>
      </c>
      <c r="J51" s="232">
        <v>32</v>
      </c>
      <c r="K51" s="232">
        <v>8</v>
      </c>
      <c r="L51" s="232">
        <v>0</v>
      </c>
      <c r="M51" s="232">
        <v>0</v>
      </c>
      <c r="N51" s="232">
        <v>0</v>
      </c>
      <c r="O51" s="232">
        <v>0</v>
      </c>
      <c r="P51" s="232">
        <v>0</v>
      </c>
      <c r="Q51" s="232">
        <v>0</v>
      </c>
      <c r="R51" s="232">
        <v>1</v>
      </c>
      <c r="S51" s="232">
        <v>1</v>
      </c>
      <c r="T51" s="232">
        <v>0</v>
      </c>
      <c r="U51" s="232">
        <v>1</v>
      </c>
      <c r="V51" s="232">
        <v>3</v>
      </c>
      <c r="W51" s="232">
        <v>2</v>
      </c>
      <c r="X51" s="232">
        <v>1</v>
      </c>
      <c r="Y51" s="232">
        <v>1</v>
      </c>
      <c r="Z51" s="232">
        <v>0</v>
      </c>
      <c r="AA51" s="232">
        <v>2</v>
      </c>
      <c r="AB51" s="232">
        <v>4</v>
      </c>
      <c r="AC51" s="232">
        <v>0</v>
      </c>
      <c r="AD51" s="232">
        <v>1</v>
      </c>
      <c r="AE51" s="232">
        <v>1</v>
      </c>
      <c r="AF51" s="232">
        <v>0</v>
      </c>
      <c r="AG51" s="232">
        <v>3</v>
      </c>
      <c r="AH51" s="232">
        <v>4</v>
      </c>
      <c r="AI51" s="232">
        <v>0</v>
      </c>
      <c r="AJ51" s="232">
        <v>1</v>
      </c>
      <c r="AK51" s="232">
        <v>1</v>
      </c>
      <c r="AL51" s="232">
        <v>0</v>
      </c>
      <c r="AM51" s="233">
        <f t="shared" si="1"/>
        <v>85</v>
      </c>
    </row>
    <row r="52" spans="1:39" ht="15.75">
      <c r="A52" s="229">
        <v>23</v>
      </c>
      <c r="B52" s="253" t="s">
        <v>148</v>
      </c>
      <c r="C52" s="231">
        <v>1</v>
      </c>
      <c r="D52" s="232">
        <v>1</v>
      </c>
      <c r="E52" s="233">
        <v>0</v>
      </c>
      <c r="F52" s="231">
        <v>2</v>
      </c>
      <c r="G52" s="232">
        <v>3</v>
      </c>
      <c r="H52" s="233">
        <v>0</v>
      </c>
      <c r="I52" s="234">
        <v>6</v>
      </c>
      <c r="J52" s="232">
        <v>21</v>
      </c>
      <c r="K52" s="232">
        <v>0</v>
      </c>
      <c r="L52" s="232">
        <v>1</v>
      </c>
      <c r="M52" s="232">
        <v>1</v>
      </c>
      <c r="N52" s="232">
        <v>0</v>
      </c>
      <c r="O52" s="232">
        <v>2</v>
      </c>
      <c r="P52" s="232">
        <v>3</v>
      </c>
      <c r="Q52" s="232">
        <v>0</v>
      </c>
      <c r="R52" s="232">
        <v>0</v>
      </c>
      <c r="S52" s="232">
        <v>0</v>
      </c>
      <c r="T52" s="232">
        <v>0</v>
      </c>
      <c r="U52" s="232">
        <v>1</v>
      </c>
      <c r="V52" s="232">
        <v>2</v>
      </c>
      <c r="W52" s="232">
        <v>0</v>
      </c>
      <c r="X52" s="232">
        <v>1</v>
      </c>
      <c r="Y52" s="232">
        <v>4</v>
      </c>
      <c r="Z52" s="232">
        <v>0</v>
      </c>
      <c r="AA52" s="232">
        <v>4</v>
      </c>
      <c r="AB52" s="232">
        <v>17</v>
      </c>
      <c r="AC52" s="232">
        <v>0</v>
      </c>
      <c r="AD52" s="232">
        <v>2</v>
      </c>
      <c r="AE52" s="232">
        <v>3</v>
      </c>
      <c r="AF52" s="232">
        <v>0</v>
      </c>
      <c r="AG52" s="232">
        <v>2</v>
      </c>
      <c r="AH52" s="232">
        <v>7</v>
      </c>
      <c r="AI52" s="232">
        <v>0</v>
      </c>
      <c r="AJ52" s="232">
        <v>1</v>
      </c>
      <c r="AK52" s="232">
        <v>2</v>
      </c>
      <c r="AL52" s="232">
        <v>0</v>
      </c>
      <c r="AM52" s="233">
        <f t="shared" si="1"/>
        <v>87</v>
      </c>
    </row>
    <row r="53" spans="1:39" ht="15.75">
      <c r="A53" s="229">
        <v>24</v>
      </c>
      <c r="B53" s="253" t="s">
        <v>151</v>
      </c>
      <c r="C53" s="231">
        <v>0</v>
      </c>
      <c r="D53" s="232">
        <v>0</v>
      </c>
      <c r="E53" s="233">
        <v>0</v>
      </c>
      <c r="F53" s="231">
        <v>2</v>
      </c>
      <c r="G53" s="232">
        <v>2</v>
      </c>
      <c r="H53" s="233">
        <v>0</v>
      </c>
      <c r="I53" s="234">
        <v>2</v>
      </c>
      <c r="J53" s="232">
        <v>6</v>
      </c>
      <c r="K53" s="232">
        <v>0</v>
      </c>
      <c r="L53" s="232">
        <v>7</v>
      </c>
      <c r="M53" s="232">
        <v>20</v>
      </c>
      <c r="N53" s="232">
        <v>0</v>
      </c>
      <c r="O53" s="232">
        <v>6</v>
      </c>
      <c r="P53" s="232">
        <v>26</v>
      </c>
      <c r="Q53" s="232">
        <v>16</v>
      </c>
      <c r="R53" s="232">
        <v>20</v>
      </c>
      <c r="S53" s="232">
        <v>57</v>
      </c>
      <c r="T53" s="232">
        <v>6</v>
      </c>
      <c r="U53" s="232">
        <v>0</v>
      </c>
      <c r="V53" s="232">
        <v>0</v>
      </c>
      <c r="W53" s="232">
        <v>0</v>
      </c>
      <c r="X53" s="232">
        <v>8</v>
      </c>
      <c r="Y53" s="232">
        <v>18</v>
      </c>
      <c r="Z53" s="232">
        <v>2</v>
      </c>
      <c r="AA53" s="232">
        <v>6</v>
      </c>
      <c r="AB53" s="232">
        <v>21</v>
      </c>
      <c r="AC53" s="232">
        <v>0</v>
      </c>
      <c r="AD53" s="232">
        <v>4</v>
      </c>
      <c r="AE53" s="232">
        <v>11</v>
      </c>
      <c r="AF53" s="232">
        <v>0</v>
      </c>
      <c r="AG53" s="232">
        <v>2</v>
      </c>
      <c r="AH53" s="232">
        <v>3</v>
      </c>
      <c r="AI53" s="232">
        <v>0</v>
      </c>
      <c r="AJ53" s="232">
        <v>3</v>
      </c>
      <c r="AK53" s="232">
        <v>2</v>
      </c>
      <c r="AL53" s="232">
        <v>0</v>
      </c>
      <c r="AM53" s="233">
        <f t="shared" si="1"/>
        <v>250</v>
      </c>
    </row>
    <row r="54" spans="1:39" ht="15.75">
      <c r="A54" s="229">
        <v>25</v>
      </c>
      <c r="B54" s="253" t="s">
        <v>154</v>
      </c>
      <c r="C54" s="231">
        <v>18</v>
      </c>
      <c r="D54" s="232">
        <v>117</v>
      </c>
      <c r="E54" s="233">
        <v>1</v>
      </c>
      <c r="F54" s="231">
        <v>1</v>
      </c>
      <c r="G54" s="232">
        <v>1</v>
      </c>
      <c r="H54" s="233">
        <v>0</v>
      </c>
      <c r="I54" s="234">
        <v>25</v>
      </c>
      <c r="J54" s="232">
        <v>48</v>
      </c>
      <c r="K54" s="232">
        <v>1</v>
      </c>
      <c r="L54" s="232">
        <v>12</v>
      </c>
      <c r="M54" s="232">
        <v>61</v>
      </c>
      <c r="N54" s="232">
        <v>6</v>
      </c>
      <c r="O54" s="232">
        <v>4</v>
      </c>
      <c r="P54" s="232">
        <v>14</v>
      </c>
      <c r="Q54" s="232">
        <v>0</v>
      </c>
      <c r="R54" s="232">
        <v>9</v>
      </c>
      <c r="S54" s="232">
        <v>26</v>
      </c>
      <c r="T54" s="232">
        <v>0</v>
      </c>
      <c r="U54" s="232">
        <v>3</v>
      </c>
      <c r="V54" s="232">
        <v>3</v>
      </c>
      <c r="W54" s="232">
        <v>0</v>
      </c>
      <c r="X54" s="232">
        <v>5</v>
      </c>
      <c r="Y54" s="232">
        <v>14</v>
      </c>
      <c r="Z54" s="232">
        <v>1</v>
      </c>
      <c r="AA54" s="232">
        <v>5</v>
      </c>
      <c r="AB54" s="232">
        <v>25</v>
      </c>
      <c r="AC54" s="232">
        <v>6</v>
      </c>
      <c r="AD54" s="232">
        <v>14</v>
      </c>
      <c r="AE54" s="232">
        <v>127</v>
      </c>
      <c r="AF54" s="232">
        <v>9</v>
      </c>
      <c r="AG54" s="232">
        <v>3</v>
      </c>
      <c r="AH54" s="232">
        <v>3</v>
      </c>
      <c r="AI54" s="232">
        <v>0</v>
      </c>
      <c r="AJ54" s="232">
        <v>3</v>
      </c>
      <c r="AK54" s="232">
        <v>4</v>
      </c>
      <c r="AL54" s="232">
        <v>1</v>
      </c>
      <c r="AM54" s="233">
        <f t="shared" si="1"/>
        <v>570</v>
      </c>
    </row>
    <row r="55" spans="1:39" ht="15.75">
      <c r="A55" s="229">
        <v>26</v>
      </c>
      <c r="B55" s="253" t="s">
        <v>157</v>
      </c>
      <c r="C55" s="231">
        <v>5</v>
      </c>
      <c r="D55" s="232">
        <v>11</v>
      </c>
      <c r="E55" s="233">
        <v>0</v>
      </c>
      <c r="F55" s="231">
        <v>2</v>
      </c>
      <c r="G55" s="232">
        <v>5</v>
      </c>
      <c r="H55" s="233">
        <v>0</v>
      </c>
      <c r="I55" s="234">
        <v>0</v>
      </c>
      <c r="J55" s="232">
        <v>0</v>
      </c>
      <c r="K55" s="232">
        <v>0</v>
      </c>
      <c r="L55" s="232">
        <v>0</v>
      </c>
      <c r="M55" s="232">
        <v>0</v>
      </c>
      <c r="N55" s="232">
        <v>0</v>
      </c>
      <c r="O55" s="232">
        <v>0</v>
      </c>
      <c r="P55" s="232">
        <v>0</v>
      </c>
      <c r="Q55" s="232">
        <v>0</v>
      </c>
      <c r="R55" s="232">
        <v>0</v>
      </c>
      <c r="S55" s="232">
        <v>0</v>
      </c>
      <c r="T55" s="232">
        <v>0</v>
      </c>
      <c r="U55" s="232">
        <v>0</v>
      </c>
      <c r="V55" s="232">
        <v>0</v>
      </c>
      <c r="W55" s="232">
        <v>0</v>
      </c>
      <c r="X55" s="232">
        <v>0</v>
      </c>
      <c r="Y55" s="232">
        <v>0</v>
      </c>
      <c r="Z55" s="232">
        <v>0</v>
      </c>
      <c r="AA55" s="232">
        <v>0</v>
      </c>
      <c r="AB55" s="232">
        <v>0</v>
      </c>
      <c r="AC55" s="232">
        <v>0</v>
      </c>
      <c r="AD55" s="232">
        <v>1</v>
      </c>
      <c r="AE55" s="232">
        <v>4</v>
      </c>
      <c r="AF55" s="232">
        <v>0</v>
      </c>
      <c r="AG55" s="232">
        <v>0</v>
      </c>
      <c r="AH55" s="232">
        <v>0</v>
      </c>
      <c r="AI55" s="232">
        <v>0</v>
      </c>
      <c r="AJ55" s="232">
        <v>0</v>
      </c>
      <c r="AK55" s="232">
        <v>0</v>
      </c>
      <c r="AL55" s="232">
        <v>0</v>
      </c>
      <c r="AM55" s="233">
        <f t="shared" si="1"/>
        <v>28</v>
      </c>
    </row>
    <row r="56" spans="1:39" ht="15.75">
      <c r="A56" s="229">
        <v>27</v>
      </c>
      <c r="B56" s="253" t="s">
        <v>160</v>
      </c>
      <c r="C56" s="231">
        <v>3</v>
      </c>
      <c r="D56" s="232">
        <v>10</v>
      </c>
      <c r="E56" s="233">
        <v>0</v>
      </c>
      <c r="F56" s="231">
        <v>4</v>
      </c>
      <c r="G56" s="232">
        <v>6</v>
      </c>
      <c r="H56" s="233">
        <v>2</v>
      </c>
      <c r="I56" s="234">
        <v>2</v>
      </c>
      <c r="J56" s="232">
        <v>3</v>
      </c>
      <c r="K56" s="232">
        <v>0</v>
      </c>
      <c r="L56" s="232">
        <v>0</v>
      </c>
      <c r="M56" s="232">
        <v>0</v>
      </c>
      <c r="N56" s="232">
        <v>0</v>
      </c>
      <c r="O56" s="232">
        <v>24</v>
      </c>
      <c r="P56" s="232">
        <v>238</v>
      </c>
      <c r="Q56" s="232">
        <v>69</v>
      </c>
      <c r="R56" s="232">
        <v>13</v>
      </c>
      <c r="S56" s="232">
        <v>39</v>
      </c>
      <c r="T56" s="232">
        <v>0</v>
      </c>
      <c r="U56" s="232">
        <v>0</v>
      </c>
      <c r="V56" s="232">
        <v>0</v>
      </c>
      <c r="W56" s="232">
        <v>0</v>
      </c>
      <c r="X56" s="232">
        <v>9</v>
      </c>
      <c r="Y56" s="232">
        <v>30</v>
      </c>
      <c r="Z56" s="232">
        <v>2</v>
      </c>
      <c r="AA56" s="232">
        <v>11</v>
      </c>
      <c r="AB56" s="232">
        <v>38</v>
      </c>
      <c r="AC56" s="232">
        <v>3</v>
      </c>
      <c r="AD56" s="232">
        <v>3</v>
      </c>
      <c r="AE56" s="232">
        <v>11</v>
      </c>
      <c r="AF56" s="232">
        <v>0</v>
      </c>
      <c r="AG56" s="232">
        <v>11</v>
      </c>
      <c r="AH56" s="232">
        <v>21</v>
      </c>
      <c r="AI56" s="232">
        <v>0</v>
      </c>
      <c r="AJ56" s="232">
        <v>12</v>
      </c>
      <c r="AK56" s="232">
        <v>69</v>
      </c>
      <c r="AL56" s="232">
        <v>0</v>
      </c>
      <c r="AM56" s="233">
        <f t="shared" si="1"/>
        <v>633</v>
      </c>
    </row>
    <row r="57" spans="1:39" ht="15.75">
      <c r="A57" s="229">
        <v>28</v>
      </c>
      <c r="B57" s="253" t="s">
        <v>163</v>
      </c>
      <c r="C57" s="231">
        <v>2</v>
      </c>
      <c r="D57" s="232">
        <v>12</v>
      </c>
      <c r="E57" s="233">
        <v>0</v>
      </c>
      <c r="F57" s="231">
        <v>0</v>
      </c>
      <c r="G57" s="232">
        <v>0</v>
      </c>
      <c r="H57" s="233">
        <v>0</v>
      </c>
      <c r="I57" s="234">
        <v>0</v>
      </c>
      <c r="J57" s="232">
        <v>0</v>
      </c>
      <c r="K57" s="232">
        <v>0</v>
      </c>
      <c r="L57" s="232">
        <v>3</v>
      </c>
      <c r="M57" s="232">
        <v>11</v>
      </c>
      <c r="N57" s="232">
        <v>0</v>
      </c>
      <c r="O57" s="232">
        <v>0</v>
      </c>
      <c r="P57" s="232">
        <v>0</v>
      </c>
      <c r="Q57" s="232">
        <v>0</v>
      </c>
      <c r="R57" s="232">
        <v>0</v>
      </c>
      <c r="S57" s="232">
        <v>0</v>
      </c>
      <c r="T57" s="232">
        <v>0</v>
      </c>
      <c r="U57" s="232">
        <v>3</v>
      </c>
      <c r="V57" s="232">
        <v>5</v>
      </c>
      <c r="W57" s="232">
        <v>0</v>
      </c>
      <c r="X57" s="232">
        <v>0</v>
      </c>
      <c r="Y57" s="232">
        <v>0</v>
      </c>
      <c r="Z57" s="232">
        <v>0</v>
      </c>
      <c r="AA57" s="232">
        <v>1</v>
      </c>
      <c r="AB57" s="232">
        <v>3</v>
      </c>
      <c r="AC57" s="232">
        <v>0</v>
      </c>
      <c r="AD57" s="232">
        <v>1</v>
      </c>
      <c r="AE57" s="232">
        <v>3</v>
      </c>
      <c r="AF57" s="232">
        <v>0</v>
      </c>
      <c r="AG57" s="232">
        <v>3</v>
      </c>
      <c r="AH57" s="232">
        <v>2</v>
      </c>
      <c r="AI57" s="232">
        <v>0</v>
      </c>
      <c r="AJ57" s="232">
        <v>1</v>
      </c>
      <c r="AK57" s="232">
        <v>2</v>
      </c>
      <c r="AL57" s="232">
        <v>0</v>
      </c>
      <c r="AM57" s="233">
        <f t="shared" si="1"/>
        <v>52</v>
      </c>
    </row>
    <row r="58" spans="1:39" ht="15.75">
      <c r="A58" s="229">
        <v>29</v>
      </c>
      <c r="B58" s="253" t="s">
        <v>166</v>
      </c>
      <c r="C58" s="231">
        <v>1</v>
      </c>
      <c r="D58" s="232">
        <v>1</v>
      </c>
      <c r="E58" s="233">
        <v>0</v>
      </c>
      <c r="F58" s="231">
        <v>1</v>
      </c>
      <c r="G58" s="232">
        <v>1</v>
      </c>
      <c r="H58" s="233">
        <v>0</v>
      </c>
      <c r="I58" s="234">
        <v>2</v>
      </c>
      <c r="J58" s="232">
        <v>3</v>
      </c>
      <c r="K58" s="232">
        <v>0</v>
      </c>
      <c r="L58" s="232">
        <v>7</v>
      </c>
      <c r="M58" s="232">
        <v>11</v>
      </c>
      <c r="N58" s="232">
        <v>4</v>
      </c>
      <c r="O58" s="232">
        <v>3</v>
      </c>
      <c r="P58" s="232">
        <v>8</v>
      </c>
      <c r="Q58" s="232">
        <v>0</v>
      </c>
      <c r="R58" s="232">
        <v>23</v>
      </c>
      <c r="S58" s="232">
        <v>45</v>
      </c>
      <c r="T58" s="232">
        <v>0</v>
      </c>
      <c r="U58" s="232">
        <v>1</v>
      </c>
      <c r="V58" s="232">
        <v>1</v>
      </c>
      <c r="W58" s="232">
        <v>0</v>
      </c>
      <c r="X58" s="232">
        <v>13</v>
      </c>
      <c r="Y58" s="232">
        <v>30</v>
      </c>
      <c r="Z58" s="232">
        <v>1</v>
      </c>
      <c r="AA58" s="232">
        <v>11</v>
      </c>
      <c r="AB58" s="232">
        <v>24</v>
      </c>
      <c r="AC58" s="232">
        <v>2</v>
      </c>
      <c r="AD58" s="232">
        <v>0</v>
      </c>
      <c r="AE58" s="232">
        <v>0</v>
      </c>
      <c r="AF58" s="232">
        <v>0</v>
      </c>
      <c r="AG58" s="232">
        <v>0</v>
      </c>
      <c r="AH58" s="232">
        <v>0</v>
      </c>
      <c r="AI58" s="232">
        <v>0</v>
      </c>
      <c r="AJ58" s="232">
        <v>1</v>
      </c>
      <c r="AK58" s="232">
        <v>1</v>
      </c>
      <c r="AL58" s="232">
        <v>0</v>
      </c>
      <c r="AM58" s="233">
        <f t="shared" si="1"/>
        <v>195</v>
      </c>
    </row>
    <row r="59" spans="1:39" ht="15.75">
      <c r="A59" s="229">
        <v>30</v>
      </c>
      <c r="B59" s="253" t="s">
        <v>169</v>
      </c>
      <c r="C59" s="231">
        <v>0</v>
      </c>
      <c r="D59" s="232">
        <v>0</v>
      </c>
      <c r="E59" s="233">
        <v>0</v>
      </c>
      <c r="F59" s="231">
        <v>0</v>
      </c>
      <c r="G59" s="232">
        <v>0</v>
      </c>
      <c r="H59" s="233">
        <v>0</v>
      </c>
      <c r="I59" s="234">
        <v>2</v>
      </c>
      <c r="J59" s="232">
        <v>3</v>
      </c>
      <c r="K59" s="232">
        <v>0</v>
      </c>
      <c r="L59" s="232">
        <v>1</v>
      </c>
      <c r="M59" s="232">
        <v>1</v>
      </c>
      <c r="N59" s="232">
        <v>0</v>
      </c>
      <c r="O59" s="232">
        <v>0</v>
      </c>
      <c r="P59" s="232">
        <v>0</v>
      </c>
      <c r="Q59" s="232">
        <v>0</v>
      </c>
      <c r="R59" s="232">
        <v>0</v>
      </c>
      <c r="S59" s="232">
        <v>0</v>
      </c>
      <c r="T59" s="232">
        <v>0</v>
      </c>
      <c r="U59" s="232">
        <v>0</v>
      </c>
      <c r="V59" s="232">
        <v>0</v>
      </c>
      <c r="W59" s="232">
        <v>0</v>
      </c>
      <c r="X59" s="232">
        <v>1</v>
      </c>
      <c r="Y59" s="232">
        <v>1</v>
      </c>
      <c r="Z59" s="232">
        <v>0</v>
      </c>
      <c r="AA59" s="232">
        <v>0</v>
      </c>
      <c r="AB59" s="232">
        <v>0</v>
      </c>
      <c r="AC59" s="232">
        <v>0</v>
      </c>
      <c r="AD59" s="232">
        <v>0</v>
      </c>
      <c r="AE59" s="232">
        <v>0</v>
      </c>
      <c r="AF59" s="232">
        <v>0</v>
      </c>
      <c r="AG59" s="232">
        <v>0</v>
      </c>
      <c r="AH59" s="232">
        <v>0</v>
      </c>
      <c r="AI59" s="232">
        <v>0</v>
      </c>
      <c r="AJ59" s="232">
        <v>0</v>
      </c>
      <c r="AK59" s="232">
        <v>0</v>
      </c>
      <c r="AL59" s="232">
        <v>0</v>
      </c>
      <c r="AM59" s="233">
        <f t="shared" si="1"/>
        <v>9</v>
      </c>
    </row>
    <row r="60" spans="1:39" ht="15.75">
      <c r="A60" s="229">
        <v>31</v>
      </c>
      <c r="B60" s="253" t="s">
        <v>172</v>
      </c>
      <c r="C60" s="231">
        <v>2</v>
      </c>
      <c r="D60" s="232">
        <v>2</v>
      </c>
      <c r="E60" s="233">
        <v>0</v>
      </c>
      <c r="F60" s="231">
        <v>5</v>
      </c>
      <c r="G60" s="232">
        <v>21</v>
      </c>
      <c r="H60" s="233">
        <v>0</v>
      </c>
      <c r="I60" s="234">
        <v>2</v>
      </c>
      <c r="J60" s="232">
        <v>8</v>
      </c>
      <c r="K60" s="232">
        <v>0</v>
      </c>
      <c r="L60" s="232">
        <v>1</v>
      </c>
      <c r="M60" s="232">
        <v>14</v>
      </c>
      <c r="N60" s="232">
        <v>15</v>
      </c>
      <c r="O60" s="232">
        <v>0</v>
      </c>
      <c r="P60" s="232">
        <v>0</v>
      </c>
      <c r="Q60" s="232">
        <v>0</v>
      </c>
      <c r="R60" s="232">
        <v>1</v>
      </c>
      <c r="S60" s="232">
        <v>1</v>
      </c>
      <c r="T60" s="232">
        <v>0</v>
      </c>
      <c r="U60" s="232">
        <v>3</v>
      </c>
      <c r="V60" s="232">
        <v>3</v>
      </c>
      <c r="W60" s="232">
        <v>0</v>
      </c>
      <c r="X60" s="232">
        <v>24</v>
      </c>
      <c r="Y60" s="232">
        <v>74</v>
      </c>
      <c r="Z60" s="232">
        <v>3</v>
      </c>
      <c r="AA60" s="232">
        <v>6</v>
      </c>
      <c r="AB60" s="232">
        <v>27</v>
      </c>
      <c r="AC60" s="232">
        <v>0</v>
      </c>
      <c r="AD60" s="232">
        <v>8</v>
      </c>
      <c r="AE60" s="232">
        <v>14</v>
      </c>
      <c r="AF60" s="232">
        <v>0</v>
      </c>
      <c r="AG60" s="232">
        <v>0</v>
      </c>
      <c r="AH60" s="232">
        <v>0</v>
      </c>
      <c r="AI60" s="232">
        <v>0</v>
      </c>
      <c r="AJ60" s="232">
        <v>0</v>
      </c>
      <c r="AK60" s="232">
        <v>0</v>
      </c>
      <c r="AL60" s="232">
        <v>0</v>
      </c>
      <c r="AM60" s="233">
        <f t="shared" si="1"/>
        <v>234</v>
      </c>
    </row>
    <row r="61" spans="1:39" ht="15.75">
      <c r="A61" s="229">
        <v>32</v>
      </c>
      <c r="B61" s="253" t="s">
        <v>175</v>
      </c>
      <c r="C61" s="231">
        <v>7</v>
      </c>
      <c r="D61" s="232">
        <v>16</v>
      </c>
      <c r="E61" s="233">
        <v>0</v>
      </c>
      <c r="F61" s="231">
        <v>22</v>
      </c>
      <c r="G61" s="232">
        <v>55</v>
      </c>
      <c r="H61" s="233">
        <v>1</v>
      </c>
      <c r="I61" s="234">
        <v>1</v>
      </c>
      <c r="J61" s="232">
        <v>2</v>
      </c>
      <c r="K61" s="232">
        <v>0</v>
      </c>
      <c r="L61" s="232">
        <v>15</v>
      </c>
      <c r="M61" s="232">
        <v>25</v>
      </c>
      <c r="N61" s="232">
        <v>0</v>
      </c>
      <c r="O61" s="232">
        <v>5</v>
      </c>
      <c r="P61" s="232">
        <v>9</v>
      </c>
      <c r="Q61" s="232">
        <v>0</v>
      </c>
      <c r="R61" s="232">
        <v>10</v>
      </c>
      <c r="S61" s="232">
        <v>50</v>
      </c>
      <c r="T61" s="232">
        <v>0</v>
      </c>
      <c r="U61" s="232">
        <v>245</v>
      </c>
      <c r="V61" s="232">
        <v>1796</v>
      </c>
      <c r="W61" s="232">
        <v>493</v>
      </c>
      <c r="X61" s="232">
        <v>39</v>
      </c>
      <c r="Y61" s="232">
        <v>90</v>
      </c>
      <c r="Z61" s="232">
        <v>0</v>
      </c>
      <c r="AA61" s="232">
        <v>16</v>
      </c>
      <c r="AB61" s="232">
        <v>44</v>
      </c>
      <c r="AC61" s="232">
        <v>0</v>
      </c>
      <c r="AD61" s="232">
        <v>32</v>
      </c>
      <c r="AE61" s="232">
        <v>102</v>
      </c>
      <c r="AF61" s="232">
        <v>1</v>
      </c>
      <c r="AG61" s="232">
        <v>33</v>
      </c>
      <c r="AH61" s="232">
        <v>68</v>
      </c>
      <c r="AI61" s="232">
        <v>0</v>
      </c>
      <c r="AJ61" s="232">
        <v>7</v>
      </c>
      <c r="AK61" s="232">
        <v>14</v>
      </c>
      <c r="AL61" s="232">
        <v>0</v>
      </c>
      <c r="AM61" s="233">
        <f t="shared" si="1"/>
        <v>3198</v>
      </c>
    </row>
    <row r="62" spans="1:39" ht="15.75">
      <c r="A62" s="229">
        <v>33</v>
      </c>
      <c r="B62" s="253" t="s">
        <v>178</v>
      </c>
      <c r="C62" s="231">
        <v>4</v>
      </c>
      <c r="D62" s="232">
        <v>7</v>
      </c>
      <c r="E62" s="233">
        <v>0</v>
      </c>
      <c r="F62" s="231">
        <v>15</v>
      </c>
      <c r="G62" s="232">
        <v>38</v>
      </c>
      <c r="H62" s="233">
        <v>0</v>
      </c>
      <c r="I62" s="234">
        <v>9</v>
      </c>
      <c r="J62" s="232">
        <v>21</v>
      </c>
      <c r="K62" s="232">
        <v>1</v>
      </c>
      <c r="L62" s="232">
        <v>20</v>
      </c>
      <c r="M62" s="232">
        <v>120</v>
      </c>
      <c r="N62" s="232">
        <v>0</v>
      </c>
      <c r="O62" s="232">
        <v>3</v>
      </c>
      <c r="P62" s="232">
        <v>5</v>
      </c>
      <c r="Q62" s="232">
        <v>0</v>
      </c>
      <c r="R62" s="232">
        <v>1</v>
      </c>
      <c r="S62" s="232">
        <v>1</v>
      </c>
      <c r="T62" s="232">
        <v>0</v>
      </c>
      <c r="U62" s="232">
        <v>2</v>
      </c>
      <c r="V62" s="232">
        <v>5</v>
      </c>
      <c r="W62" s="232">
        <v>0</v>
      </c>
      <c r="X62" s="232">
        <v>6</v>
      </c>
      <c r="Y62" s="232">
        <v>17</v>
      </c>
      <c r="Z62" s="232">
        <v>0</v>
      </c>
      <c r="AA62" s="232">
        <v>9</v>
      </c>
      <c r="AB62" s="232">
        <v>19</v>
      </c>
      <c r="AC62" s="232">
        <v>3</v>
      </c>
      <c r="AD62" s="232">
        <v>2</v>
      </c>
      <c r="AE62" s="232">
        <v>2</v>
      </c>
      <c r="AF62" s="232">
        <v>0</v>
      </c>
      <c r="AG62" s="232">
        <v>2</v>
      </c>
      <c r="AH62" s="232">
        <v>3</v>
      </c>
      <c r="AI62" s="232">
        <v>0</v>
      </c>
      <c r="AJ62" s="232">
        <v>2</v>
      </c>
      <c r="AK62" s="232">
        <v>5</v>
      </c>
      <c r="AL62" s="232">
        <v>0</v>
      </c>
      <c r="AM62" s="233">
        <f t="shared" si="1"/>
        <v>322</v>
      </c>
    </row>
    <row r="63" spans="1:39" ht="15.75">
      <c r="A63" s="229">
        <v>34</v>
      </c>
      <c r="B63" s="253" t="s">
        <v>181</v>
      </c>
      <c r="C63" s="231">
        <v>9</v>
      </c>
      <c r="D63" s="232">
        <v>17</v>
      </c>
      <c r="E63" s="233">
        <v>0</v>
      </c>
      <c r="F63" s="231">
        <v>3</v>
      </c>
      <c r="G63" s="232">
        <v>11</v>
      </c>
      <c r="H63" s="233">
        <v>0</v>
      </c>
      <c r="I63" s="234">
        <v>6</v>
      </c>
      <c r="J63" s="232">
        <v>14</v>
      </c>
      <c r="K63" s="232">
        <v>0</v>
      </c>
      <c r="L63" s="232">
        <v>3</v>
      </c>
      <c r="M63" s="232">
        <v>9</v>
      </c>
      <c r="N63" s="232">
        <v>0</v>
      </c>
      <c r="O63" s="232">
        <v>5</v>
      </c>
      <c r="P63" s="232">
        <v>14</v>
      </c>
      <c r="Q63" s="232">
        <v>0</v>
      </c>
      <c r="R63" s="232">
        <v>5</v>
      </c>
      <c r="S63" s="232">
        <v>7</v>
      </c>
      <c r="T63" s="232">
        <v>0</v>
      </c>
      <c r="U63" s="232">
        <v>6</v>
      </c>
      <c r="V63" s="232">
        <v>45</v>
      </c>
      <c r="W63" s="232">
        <v>6</v>
      </c>
      <c r="X63" s="232">
        <v>8</v>
      </c>
      <c r="Y63" s="232">
        <v>23</v>
      </c>
      <c r="Z63" s="232">
        <v>1</v>
      </c>
      <c r="AA63" s="232">
        <v>91</v>
      </c>
      <c r="AB63" s="232">
        <v>303</v>
      </c>
      <c r="AC63" s="232">
        <v>66</v>
      </c>
      <c r="AD63" s="232">
        <v>13</v>
      </c>
      <c r="AE63" s="232">
        <v>22</v>
      </c>
      <c r="AF63" s="232">
        <v>1</v>
      </c>
      <c r="AG63" s="232">
        <v>30</v>
      </c>
      <c r="AH63" s="232">
        <v>109</v>
      </c>
      <c r="AI63" s="232">
        <v>28</v>
      </c>
      <c r="AJ63" s="232">
        <v>4</v>
      </c>
      <c r="AK63" s="232">
        <v>6</v>
      </c>
      <c r="AL63" s="232">
        <v>2</v>
      </c>
      <c r="AM63" s="233">
        <f t="shared" si="1"/>
        <v>867</v>
      </c>
    </row>
    <row r="64" spans="1:39" ht="15.75">
      <c r="A64" s="229">
        <v>35</v>
      </c>
      <c r="B64" s="253" t="s">
        <v>184</v>
      </c>
      <c r="C64" s="231">
        <v>4</v>
      </c>
      <c r="D64" s="232">
        <v>37</v>
      </c>
      <c r="E64" s="233">
        <v>0</v>
      </c>
      <c r="F64" s="231">
        <v>5</v>
      </c>
      <c r="G64" s="232">
        <v>14</v>
      </c>
      <c r="H64" s="233">
        <v>3</v>
      </c>
      <c r="I64" s="234">
        <v>5</v>
      </c>
      <c r="J64" s="232">
        <v>27</v>
      </c>
      <c r="K64" s="232">
        <v>5</v>
      </c>
      <c r="L64" s="232">
        <v>5</v>
      </c>
      <c r="M64" s="232">
        <v>8</v>
      </c>
      <c r="N64" s="232">
        <v>0</v>
      </c>
      <c r="O64" s="232">
        <v>21</v>
      </c>
      <c r="P64" s="232">
        <v>108</v>
      </c>
      <c r="Q64" s="232">
        <v>35</v>
      </c>
      <c r="R64" s="232">
        <v>2</v>
      </c>
      <c r="S64" s="232">
        <v>0</v>
      </c>
      <c r="T64" s="232">
        <v>4</v>
      </c>
      <c r="U64" s="232">
        <v>12</v>
      </c>
      <c r="V64" s="232">
        <v>119</v>
      </c>
      <c r="W64" s="232">
        <v>40</v>
      </c>
      <c r="X64" s="232">
        <v>3</v>
      </c>
      <c r="Y64" s="232">
        <v>13</v>
      </c>
      <c r="Z64" s="232">
        <v>7</v>
      </c>
      <c r="AA64" s="232">
        <v>7</v>
      </c>
      <c r="AB64" s="232">
        <v>20</v>
      </c>
      <c r="AC64" s="232">
        <v>3</v>
      </c>
      <c r="AD64" s="232">
        <v>1</v>
      </c>
      <c r="AE64" s="232">
        <v>2</v>
      </c>
      <c r="AF64" s="232">
        <v>0</v>
      </c>
      <c r="AG64" s="232">
        <v>4</v>
      </c>
      <c r="AH64" s="232">
        <v>21</v>
      </c>
      <c r="AI64" s="232">
        <v>0</v>
      </c>
      <c r="AJ64" s="232">
        <v>2</v>
      </c>
      <c r="AK64" s="232">
        <v>9</v>
      </c>
      <c r="AL64" s="232">
        <v>1</v>
      </c>
      <c r="AM64" s="233">
        <f t="shared" si="1"/>
        <v>547</v>
      </c>
    </row>
    <row r="65" spans="1:39" ht="15.75">
      <c r="A65" s="229">
        <v>36</v>
      </c>
      <c r="B65" s="253" t="s">
        <v>187</v>
      </c>
      <c r="C65" s="231">
        <v>1</v>
      </c>
      <c r="D65" s="232">
        <v>2</v>
      </c>
      <c r="E65" s="233">
        <v>0</v>
      </c>
      <c r="F65" s="231">
        <v>1</v>
      </c>
      <c r="G65" s="232">
        <v>1</v>
      </c>
      <c r="H65" s="233">
        <v>0</v>
      </c>
      <c r="I65" s="234">
        <v>0</v>
      </c>
      <c r="J65" s="232">
        <v>0</v>
      </c>
      <c r="K65" s="232">
        <v>0</v>
      </c>
      <c r="L65" s="232">
        <v>3</v>
      </c>
      <c r="M65" s="232">
        <v>16</v>
      </c>
      <c r="N65" s="232">
        <v>6</v>
      </c>
      <c r="O65" s="232">
        <v>5</v>
      </c>
      <c r="P65" s="232">
        <v>6</v>
      </c>
      <c r="Q65" s="232">
        <v>0</v>
      </c>
      <c r="R65" s="232">
        <v>2</v>
      </c>
      <c r="S65" s="232">
        <v>7</v>
      </c>
      <c r="T65" s="232">
        <v>0</v>
      </c>
      <c r="U65" s="232">
        <v>5</v>
      </c>
      <c r="V65" s="232">
        <v>8</v>
      </c>
      <c r="W65" s="232">
        <v>0</v>
      </c>
      <c r="X65" s="232">
        <v>3</v>
      </c>
      <c r="Y65" s="232">
        <v>6</v>
      </c>
      <c r="Z65" s="232">
        <v>0</v>
      </c>
      <c r="AA65" s="232">
        <v>68</v>
      </c>
      <c r="AB65" s="232">
        <v>202</v>
      </c>
      <c r="AC65" s="232">
        <v>29</v>
      </c>
      <c r="AD65" s="232">
        <v>38</v>
      </c>
      <c r="AE65" s="232">
        <v>90</v>
      </c>
      <c r="AF65" s="232">
        <v>1</v>
      </c>
      <c r="AG65" s="232">
        <v>4</v>
      </c>
      <c r="AH65" s="232">
        <v>5</v>
      </c>
      <c r="AI65" s="232">
        <v>0</v>
      </c>
      <c r="AJ65" s="232">
        <v>2</v>
      </c>
      <c r="AK65" s="232">
        <v>6</v>
      </c>
      <c r="AL65" s="232">
        <v>0</v>
      </c>
      <c r="AM65" s="233">
        <f t="shared" si="1"/>
        <v>517</v>
      </c>
    </row>
    <row r="66" spans="1:39" ht="15.75">
      <c r="A66" s="229">
        <v>37</v>
      </c>
      <c r="B66" s="253" t="s">
        <v>190</v>
      </c>
      <c r="C66" s="231">
        <v>97</v>
      </c>
      <c r="D66" s="232">
        <v>553</v>
      </c>
      <c r="E66" s="233">
        <v>95</v>
      </c>
      <c r="F66" s="231">
        <v>43</v>
      </c>
      <c r="G66" s="232">
        <v>199</v>
      </c>
      <c r="H66" s="233">
        <v>95</v>
      </c>
      <c r="I66" s="234">
        <v>0</v>
      </c>
      <c r="J66" s="232">
        <v>0</v>
      </c>
      <c r="K66" s="232">
        <v>0</v>
      </c>
      <c r="L66" s="232">
        <v>30</v>
      </c>
      <c r="M66" s="232">
        <v>47</v>
      </c>
      <c r="N66" s="232">
        <v>0</v>
      </c>
      <c r="O66" s="232">
        <v>0</v>
      </c>
      <c r="P66" s="232">
        <v>0</v>
      </c>
      <c r="Q66" s="232">
        <v>0</v>
      </c>
      <c r="R66" s="232">
        <v>0</v>
      </c>
      <c r="S66" s="232">
        <v>0</v>
      </c>
      <c r="T66" s="232">
        <v>0</v>
      </c>
      <c r="U66" s="232">
        <v>1</v>
      </c>
      <c r="V66" s="232">
        <v>3</v>
      </c>
      <c r="W66" s="232">
        <v>2</v>
      </c>
      <c r="X66" s="232">
        <v>0</v>
      </c>
      <c r="Y66" s="232">
        <v>0</v>
      </c>
      <c r="Z66" s="232">
        <v>0</v>
      </c>
      <c r="AA66" s="232">
        <v>1</v>
      </c>
      <c r="AB66" s="232">
        <v>2</v>
      </c>
      <c r="AC66" s="232">
        <v>0</v>
      </c>
      <c r="AD66" s="232">
        <v>0</v>
      </c>
      <c r="AE66" s="232">
        <v>0</v>
      </c>
      <c r="AF66" s="232">
        <v>0</v>
      </c>
      <c r="AG66" s="232">
        <v>3</v>
      </c>
      <c r="AH66" s="232">
        <v>4</v>
      </c>
      <c r="AI66" s="232">
        <v>0</v>
      </c>
      <c r="AJ66" s="232">
        <v>0</v>
      </c>
      <c r="AK66" s="232">
        <v>0</v>
      </c>
      <c r="AL66" s="232">
        <v>0</v>
      </c>
      <c r="AM66" s="233">
        <f t="shared" si="1"/>
        <v>1175</v>
      </c>
    </row>
    <row r="67" spans="1:39" ht="15.75">
      <c r="A67" s="229">
        <v>38</v>
      </c>
      <c r="B67" s="253" t="s">
        <v>193</v>
      </c>
      <c r="C67" s="231">
        <v>0</v>
      </c>
      <c r="D67" s="232">
        <v>0</v>
      </c>
      <c r="E67" s="233">
        <v>0</v>
      </c>
      <c r="F67" s="231">
        <v>0</v>
      </c>
      <c r="G67" s="232">
        <v>0</v>
      </c>
      <c r="H67" s="233">
        <v>0</v>
      </c>
      <c r="I67" s="234">
        <v>2</v>
      </c>
      <c r="J67" s="232">
        <v>0</v>
      </c>
      <c r="K67" s="232">
        <v>0</v>
      </c>
      <c r="L67" s="232">
        <v>0</v>
      </c>
      <c r="M67" s="232">
        <v>0</v>
      </c>
      <c r="N67" s="232">
        <v>0</v>
      </c>
      <c r="O67" s="232">
        <v>0</v>
      </c>
      <c r="P67" s="232">
        <v>0</v>
      </c>
      <c r="Q67" s="232">
        <v>0</v>
      </c>
      <c r="R67" s="232">
        <v>4</v>
      </c>
      <c r="S67" s="232">
        <v>3</v>
      </c>
      <c r="T67" s="232">
        <v>0</v>
      </c>
      <c r="U67" s="232">
        <v>29</v>
      </c>
      <c r="V67" s="232">
        <v>81</v>
      </c>
      <c r="W67" s="232">
        <v>1</v>
      </c>
      <c r="X67" s="232">
        <v>18</v>
      </c>
      <c r="Y67" s="232">
        <v>14</v>
      </c>
      <c r="Z67" s="232">
        <v>1</v>
      </c>
      <c r="AA67" s="232">
        <v>5</v>
      </c>
      <c r="AB67" s="232">
        <v>5</v>
      </c>
      <c r="AC67" s="232">
        <v>0</v>
      </c>
      <c r="AD67" s="232">
        <v>25</v>
      </c>
      <c r="AE67" s="232">
        <v>8</v>
      </c>
      <c r="AF67" s="232">
        <v>0</v>
      </c>
      <c r="AG67" s="232">
        <v>4</v>
      </c>
      <c r="AH67" s="232">
        <v>7</v>
      </c>
      <c r="AI67" s="232">
        <v>0</v>
      </c>
      <c r="AJ67" s="232">
        <v>0</v>
      </c>
      <c r="AK67" s="232">
        <v>0</v>
      </c>
      <c r="AL67" s="232">
        <v>0</v>
      </c>
      <c r="AM67" s="233">
        <f t="shared" si="1"/>
        <v>207</v>
      </c>
    </row>
    <row r="68" spans="1:39" ht="15.75">
      <c r="A68" s="229">
        <v>39</v>
      </c>
      <c r="B68" s="253" t="s">
        <v>196</v>
      </c>
      <c r="C68" s="231">
        <v>2</v>
      </c>
      <c r="D68" s="232">
        <v>2</v>
      </c>
      <c r="E68" s="233">
        <v>0</v>
      </c>
      <c r="F68" s="231">
        <v>0</v>
      </c>
      <c r="G68" s="232">
        <v>0</v>
      </c>
      <c r="H68" s="233">
        <v>0</v>
      </c>
      <c r="I68" s="234">
        <v>2</v>
      </c>
      <c r="J68" s="232">
        <v>11</v>
      </c>
      <c r="K68" s="232">
        <v>0</v>
      </c>
      <c r="L68" s="232">
        <v>3</v>
      </c>
      <c r="M68" s="232">
        <v>19</v>
      </c>
      <c r="N68" s="232">
        <v>0</v>
      </c>
      <c r="O68" s="232">
        <v>0</v>
      </c>
      <c r="P68" s="232">
        <v>0</v>
      </c>
      <c r="Q68" s="232">
        <v>0</v>
      </c>
      <c r="R68" s="232">
        <v>1</v>
      </c>
      <c r="S68" s="232">
        <v>1</v>
      </c>
      <c r="T68" s="232">
        <v>0</v>
      </c>
      <c r="U68" s="232">
        <v>2</v>
      </c>
      <c r="V68" s="232">
        <v>6</v>
      </c>
      <c r="W68" s="232">
        <v>2</v>
      </c>
      <c r="X68" s="232">
        <v>1</v>
      </c>
      <c r="Y68" s="232">
        <v>1</v>
      </c>
      <c r="Z68" s="232">
        <v>0</v>
      </c>
      <c r="AA68" s="232">
        <v>1</v>
      </c>
      <c r="AB68" s="232">
        <v>2</v>
      </c>
      <c r="AC68" s="232">
        <v>2</v>
      </c>
      <c r="AD68" s="232">
        <v>6</v>
      </c>
      <c r="AE68" s="232">
        <v>11</v>
      </c>
      <c r="AF68" s="232">
        <v>1</v>
      </c>
      <c r="AG68" s="232">
        <v>0</v>
      </c>
      <c r="AH68" s="232">
        <v>0</v>
      </c>
      <c r="AI68" s="232">
        <v>0</v>
      </c>
      <c r="AJ68" s="232">
        <v>2</v>
      </c>
      <c r="AK68" s="232">
        <v>6</v>
      </c>
      <c r="AL68" s="232">
        <v>1</v>
      </c>
      <c r="AM68" s="233">
        <f t="shared" si="1"/>
        <v>85</v>
      </c>
    </row>
    <row r="69" spans="1:39" ht="15.75">
      <c r="A69" s="229">
        <v>40</v>
      </c>
      <c r="B69" s="253" t="s">
        <v>199</v>
      </c>
      <c r="C69" s="231">
        <v>7</v>
      </c>
      <c r="D69" s="232">
        <v>19</v>
      </c>
      <c r="E69" s="233">
        <v>3</v>
      </c>
      <c r="F69" s="231">
        <v>4</v>
      </c>
      <c r="G69" s="232">
        <v>7</v>
      </c>
      <c r="H69" s="233">
        <v>0</v>
      </c>
      <c r="I69" s="234">
        <v>5</v>
      </c>
      <c r="J69" s="232">
        <v>5</v>
      </c>
      <c r="K69" s="232">
        <v>0</v>
      </c>
      <c r="L69" s="232">
        <v>1</v>
      </c>
      <c r="M69" s="232">
        <v>1</v>
      </c>
      <c r="N69" s="232">
        <v>0</v>
      </c>
      <c r="O69" s="232">
        <v>1</v>
      </c>
      <c r="P69" s="232">
        <v>1</v>
      </c>
      <c r="Q69" s="232">
        <v>0</v>
      </c>
      <c r="R69" s="232">
        <v>0</v>
      </c>
      <c r="S69" s="232">
        <v>0</v>
      </c>
      <c r="T69" s="232">
        <v>0</v>
      </c>
      <c r="U69" s="232">
        <v>1</v>
      </c>
      <c r="V69" s="232">
        <v>2</v>
      </c>
      <c r="W69" s="232">
        <v>0</v>
      </c>
      <c r="X69" s="232">
        <v>1</v>
      </c>
      <c r="Y69" s="232">
        <v>5</v>
      </c>
      <c r="Z69" s="232">
        <v>0</v>
      </c>
      <c r="AA69" s="232">
        <v>4</v>
      </c>
      <c r="AB69" s="232">
        <v>7</v>
      </c>
      <c r="AC69" s="232">
        <v>1</v>
      </c>
      <c r="AD69" s="232">
        <v>3</v>
      </c>
      <c r="AE69" s="232">
        <v>9</v>
      </c>
      <c r="AF69" s="232">
        <v>0</v>
      </c>
      <c r="AG69" s="232">
        <v>2</v>
      </c>
      <c r="AH69" s="232">
        <v>7</v>
      </c>
      <c r="AI69" s="232">
        <v>0</v>
      </c>
      <c r="AJ69" s="232">
        <v>2</v>
      </c>
      <c r="AK69" s="232">
        <v>3</v>
      </c>
      <c r="AL69" s="232">
        <v>0</v>
      </c>
      <c r="AM69" s="233">
        <f t="shared" si="1"/>
        <v>101</v>
      </c>
    </row>
    <row r="70" spans="1:39" ht="15.75">
      <c r="A70" s="241">
        <v>41</v>
      </c>
      <c r="B70" s="254" t="s">
        <v>202</v>
      </c>
      <c r="C70" s="243">
        <v>1</v>
      </c>
      <c r="D70" s="244">
        <v>5</v>
      </c>
      <c r="E70" s="245">
        <v>0</v>
      </c>
      <c r="F70" s="243">
        <v>1</v>
      </c>
      <c r="G70" s="244">
        <v>0</v>
      </c>
      <c r="H70" s="245">
        <v>0</v>
      </c>
      <c r="I70" s="246">
        <v>1</v>
      </c>
      <c r="J70" s="244">
        <v>0</v>
      </c>
      <c r="K70" s="244">
        <v>0</v>
      </c>
      <c r="L70" s="244">
        <v>2</v>
      </c>
      <c r="M70" s="244">
        <v>12</v>
      </c>
      <c r="N70" s="244">
        <v>3</v>
      </c>
      <c r="O70" s="244">
        <v>0</v>
      </c>
      <c r="P70" s="244">
        <v>0</v>
      </c>
      <c r="Q70" s="244">
        <v>0</v>
      </c>
      <c r="R70" s="244">
        <v>0</v>
      </c>
      <c r="S70" s="244">
        <v>0</v>
      </c>
      <c r="T70" s="244">
        <v>0</v>
      </c>
      <c r="U70" s="244">
        <v>0</v>
      </c>
      <c r="V70" s="244">
        <v>0</v>
      </c>
      <c r="W70" s="244">
        <v>0</v>
      </c>
      <c r="X70" s="244">
        <v>0</v>
      </c>
      <c r="Y70" s="244">
        <v>0</v>
      </c>
      <c r="Z70" s="244">
        <v>0</v>
      </c>
      <c r="AA70" s="244">
        <v>1</v>
      </c>
      <c r="AB70" s="244">
        <v>1</v>
      </c>
      <c r="AC70" s="244">
        <v>0</v>
      </c>
      <c r="AD70" s="244">
        <v>1</v>
      </c>
      <c r="AE70" s="244">
        <v>7</v>
      </c>
      <c r="AF70" s="244">
        <v>0</v>
      </c>
      <c r="AG70" s="244">
        <v>0</v>
      </c>
      <c r="AH70" s="244">
        <v>0</v>
      </c>
      <c r="AI70" s="244">
        <v>0</v>
      </c>
      <c r="AJ70" s="244">
        <v>0</v>
      </c>
      <c r="AK70" s="244">
        <v>0</v>
      </c>
      <c r="AL70" s="244">
        <v>0</v>
      </c>
      <c r="AM70" s="245">
        <f t="shared" si="1"/>
        <v>35</v>
      </c>
    </row>
    <row r="71" spans="1:39" ht="15.75">
      <c r="A71" s="247"/>
      <c r="B71" s="255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</row>
    <row r="72" spans="1:39" ht="15.75">
      <c r="A72" s="256" t="s">
        <v>205</v>
      </c>
      <c r="B72" s="257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</row>
    <row r="73" spans="1:39" ht="15.75">
      <c r="A73" s="258">
        <v>1</v>
      </c>
      <c r="B73" s="252" t="s">
        <v>206</v>
      </c>
      <c r="C73" s="225">
        <v>48</v>
      </c>
      <c r="D73" s="226">
        <v>472</v>
      </c>
      <c r="E73" s="227">
        <v>0</v>
      </c>
      <c r="F73" s="225">
        <v>4</v>
      </c>
      <c r="G73" s="226">
        <v>16</v>
      </c>
      <c r="H73" s="227">
        <v>3</v>
      </c>
      <c r="I73" s="228">
        <v>15</v>
      </c>
      <c r="J73" s="226">
        <v>27</v>
      </c>
      <c r="K73" s="226">
        <v>2</v>
      </c>
      <c r="L73" s="226">
        <v>37</v>
      </c>
      <c r="M73" s="226">
        <v>117</v>
      </c>
      <c r="N73" s="226">
        <v>4</v>
      </c>
      <c r="O73" s="226">
        <v>12</v>
      </c>
      <c r="P73" s="226">
        <v>88</v>
      </c>
      <c r="Q73" s="226">
        <v>20</v>
      </c>
      <c r="R73" s="226">
        <v>6</v>
      </c>
      <c r="S73" s="226">
        <v>34</v>
      </c>
      <c r="T73" s="226">
        <v>7</v>
      </c>
      <c r="U73" s="226">
        <v>6</v>
      </c>
      <c r="V73" s="226">
        <v>32</v>
      </c>
      <c r="W73" s="226">
        <v>15</v>
      </c>
      <c r="X73" s="226">
        <v>16</v>
      </c>
      <c r="Y73" s="226">
        <v>186</v>
      </c>
      <c r="Z73" s="226">
        <v>158</v>
      </c>
      <c r="AA73" s="226">
        <v>41</v>
      </c>
      <c r="AB73" s="226">
        <v>113</v>
      </c>
      <c r="AC73" s="226">
        <v>15</v>
      </c>
      <c r="AD73" s="226">
        <v>25</v>
      </c>
      <c r="AE73" s="226">
        <v>102</v>
      </c>
      <c r="AF73" s="226">
        <v>44</v>
      </c>
      <c r="AG73" s="226">
        <v>18</v>
      </c>
      <c r="AH73" s="226">
        <v>68</v>
      </c>
      <c r="AI73" s="226">
        <v>16</v>
      </c>
      <c r="AJ73" s="226">
        <v>13</v>
      </c>
      <c r="AK73" s="226">
        <v>34</v>
      </c>
      <c r="AL73" s="226">
        <v>4</v>
      </c>
      <c r="AM73" s="227">
        <f aca="true" t="shared" si="2" ref="AM73:AM81">SUM(C73:AL73)</f>
        <v>1818</v>
      </c>
    </row>
    <row r="74" spans="1:39" ht="15.75">
      <c r="A74" s="259">
        <v>2</v>
      </c>
      <c r="B74" s="253" t="s">
        <v>209</v>
      </c>
      <c r="C74" s="231">
        <v>6</v>
      </c>
      <c r="D74" s="232">
        <v>19</v>
      </c>
      <c r="E74" s="233">
        <v>0</v>
      </c>
      <c r="F74" s="231">
        <v>1</v>
      </c>
      <c r="G74" s="232">
        <v>10</v>
      </c>
      <c r="H74" s="233">
        <v>0</v>
      </c>
      <c r="I74" s="234">
        <v>36</v>
      </c>
      <c r="J74" s="232">
        <v>87</v>
      </c>
      <c r="K74" s="232">
        <v>3</v>
      </c>
      <c r="L74" s="232">
        <v>46</v>
      </c>
      <c r="M74" s="232">
        <v>170</v>
      </c>
      <c r="N74" s="232">
        <v>1</v>
      </c>
      <c r="O74" s="232">
        <v>4</v>
      </c>
      <c r="P74" s="232">
        <v>6</v>
      </c>
      <c r="Q74" s="232">
        <v>0</v>
      </c>
      <c r="R74" s="232">
        <v>3</v>
      </c>
      <c r="S74" s="232">
        <v>7</v>
      </c>
      <c r="T74" s="232">
        <v>0</v>
      </c>
      <c r="U74" s="232">
        <v>7</v>
      </c>
      <c r="V74" s="232">
        <v>35</v>
      </c>
      <c r="W74" s="232">
        <v>0</v>
      </c>
      <c r="X74" s="232">
        <v>24</v>
      </c>
      <c r="Y74" s="232">
        <v>97</v>
      </c>
      <c r="Z74" s="232">
        <v>3</v>
      </c>
      <c r="AA74" s="232">
        <v>14</v>
      </c>
      <c r="AB74" s="232">
        <v>56</v>
      </c>
      <c r="AC74" s="232">
        <v>21</v>
      </c>
      <c r="AD74" s="232">
        <v>54</v>
      </c>
      <c r="AE74" s="232">
        <v>180</v>
      </c>
      <c r="AF74" s="232">
        <v>1</v>
      </c>
      <c r="AG74" s="232">
        <v>126</v>
      </c>
      <c r="AH74" s="232">
        <v>396</v>
      </c>
      <c r="AI74" s="232">
        <v>15</v>
      </c>
      <c r="AJ74" s="232">
        <v>3</v>
      </c>
      <c r="AK74" s="232">
        <v>4</v>
      </c>
      <c r="AL74" s="232">
        <v>0</v>
      </c>
      <c r="AM74" s="233">
        <f t="shared" si="2"/>
        <v>1435</v>
      </c>
    </row>
    <row r="75" spans="1:39" ht="15.75">
      <c r="A75" s="259">
        <v>3</v>
      </c>
      <c r="B75" s="253" t="s">
        <v>212</v>
      </c>
      <c r="C75" s="231">
        <v>3</v>
      </c>
      <c r="D75" s="232">
        <v>5</v>
      </c>
      <c r="E75" s="233">
        <v>0</v>
      </c>
      <c r="F75" s="231">
        <v>0</v>
      </c>
      <c r="G75" s="232">
        <v>0</v>
      </c>
      <c r="H75" s="233">
        <v>0</v>
      </c>
      <c r="I75" s="234">
        <v>2</v>
      </c>
      <c r="J75" s="232">
        <v>7</v>
      </c>
      <c r="K75" s="232">
        <v>0</v>
      </c>
      <c r="L75" s="232">
        <v>5</v>
      </c>
      <c r="M75" s="232">
        <v>44</v>
      </c>
      <c r="N75" s="232">
        <v>41</v>
      </c>
      <c r="O75" s="232">
        <v>25</v>
      </c>
      <c r="P75" s="232">
        <v>50</v>
      </c>
      <c r="Q75" s="232">
        <v>6</v>
      </c>
      <c r="R75" s="232">
        <v>14</v>
      </c>
      <c r="S75" s="232">
        <v>28</v>
      </c>
      <c r="T75" s="232">
        <v>0</v>
      </c>
      <c r="U75" s="232">
        <v>9</v>
      </c>
      <c r="V75" s="232">
        <v>18</v>
      </c>
      <c r="W75" s="232">
        <v>0</v>
      </c>
      <c r="X75" s="232">
        <v>7</v>
      </c>
      <c r="Y75" s="232">
        <v>12</v>
      </c>
      <c r="Z75" s="232">
        <v>0</v>
      </c>
      <c r="AA75" s="232">
        <v>4</v>
      </c>
      <c r="AB75" s="232">
        <v>13</v>
      </c>
      <c r="AC75" s="232">
        <v>0</v>
      </c>
      <c r="AD75" s="232">
        <v>12</v>
      </c>
      <c r="AE75" s="232">
        <v>20</v>
      </c>
      <c r="AF75" s="232">
        <v>3</v>
      </c>
      <c r="AG75" s="232">
        <v>7</v>
      </c>
      <c r="AH75" s="232">
        <v>13</v>
      </c>
      <c r="AI75" s="232">
        <v>0</v>
      </c>
      <c r="AJ75" s="232">
        <v>6</v>
      </c>
      <c r="AK75" s="232">
        <v>11</v>
      </c>
      <c r="AL75" s="232">
        <v>5</v>
      </c>
      <c r="AM75" s="233">
        <f t="shared" si="2"/>
        <v>370</v>
      </c>
    </row>
    <row r="76" spans="1:39" ht="15.75">
      <c r="A76" s="259">
        <v>4</v>
      </c>
      <c r="B76" s="253" t="s">
        <v>215</v>
      </c>
      <c r="C76" s="231">
        <v>1</v>
      </c>
      <c r="D76" s="232">
        <v>1</v>
      </c>
      <c r="E76" s="233">
        <v>0</v>
      </c>
      <c r="F76" s="231">
        <v>2</v>
      </c>
      <c r="G76" s="232">
        <v>4</v>
      </c>
      <c r="H76" s="233">
        <v>1</v>
      </c>
      <c r="I76" s="234">
        <v>4</v>
      </c>
      <c r="J76" s="232">
        <v>17</v>
      </c>
      <c r="K76" s="232">
        <v>0</v>
      </c>
      <c r="L76" s="232">
        <v>1</v>
      </c>
      <c r="M76" s="232">
        <v>1</v>
      </c>
      <c r="N76" s="232">
        <v>0</v>
      </c>
      <c r="O76" s="232">
        <v>3</v>
      </c>
      <c r="P76" s="232">
        <v>4</v>
      </c>
      <c r="Q76" s="232">
        <v>0</v>
      </c>
      <c r="R76" s="232">
        <v>3</v>
      </c>
      <c r="S76" s="232">
        <v>6</v>
      </c>
      <c r="T76" s="232">
        <v>0</v>
      </c>
      <c r="U76" s="232">
        <v>1</v>
      </c>
      <c r="V76" s="232">
        <v>2</v>
      </c>
      <c r="W76" s="232">
        <v>0</v>
      </c>
      <c r="X76" s="232">
        <v>18</v>
      </c>
      <c r="Y76" s="232">
        <v>78</v>
      </c>
      <c r="Z76" s="232">
        <v>22</v>
      </c>
      <c r="AA76" s="232">
        <v>128</v>
      </c>
      <c r="AB76" s="232">
        <v>411</v>
      </c>
      <c r="AC76" s="232">
        <v>19</v>
      </c>
      <c r="AD76" s="232">
        <v>11</v>
      </c>
      <c r="AE76" s="232">
        <v>11</v>
      </c>
      <c r="AF76" s="232">
        <v>1</v>
      </c>
      <c r="AG76" s="232">
        <v>5</v>
      </c>
      <c r="AH76" s="232">
        <v>9</v>
      </c>
      <c r="AI76" s="232">
        <v>0</v>
      </c>
      <c r="AJ76" s="232">
        <v>14</v>
      </c>
      <c r="AK76" s="232">
        <v>17</v>
      </c>
      <c r="AL76" s="232">
        <v>0</v>
      </c>
      <c r="AM76" s="233">
        <f t="shared" si="2"/>
        <v>795</v>
      </c>
    </row>
    <row r="77" spans="1:39" ht="15.75">
      <c r="A77" s="259">
        <v>5</v>
      </c>
      <c r="B77" s="253" t="s">
        <v>218</v>
      </c>
      <c r="C77" s="231">
        <v>0</v>
      </c>
      <c r="D77" s="232">
        <v>0</v>
      </c>
      <c r="E77" s="233">
        <v>0</v>
      </c>
      <c r="F77" s="231">
        <v>0</v>
      </c>
      <c r="G77" s="232">
        <v>0</v>
      </c>
      <c r="H77" s="233">
        <v>0</v>
      </c>
      <c r="I77" s="234">
        <v>0</v>
      </c>
      <c r="J77" s="232">
        <v>0</v>
      </c>
      <c r="K77" s="232">
        <v>0</v>
      </c>
      <c r="L77" s="232">
        <v>0</v>
      </c>
      <c r="M77" s="232">
        <v>0</v>
      </c>
      <c r="N77" s="232">
        <v>0</v>
      </c>
      <c r="O77" s="232">
        <v>0</v>
      </c>
      <c r="P77" s="232">
        <v>0</v>
      </c>
      <c r="Q77" s="232">
        <v>0</v>
      </c>
      <c r="R77" s="232">
        <v>0</v>
      </c>
      <c r="S77" s="232">
        <v>0</v>
      </c>
      <c r="T77" s="232">
        <v>0</v>
      </c>
      <c r="U77" s="232">
        <v>2</v>
      </c>
      <c r="V77" s="232">
        <v>11</v>
      </c>
      <c r="W77" s="232">
        <v>0</v>
      </c>
      <c r="X77" s="232">
        <v>2</v>
      </c>
      <c r="Y77" s="232">
        <v>6</v>
      </c>
      <c r="Z77" s="232">
        <v>0</v>
      </c>
      <c r="AA77" s="232">
        <v>0</v>
      </c>
      <c r="AB77" s="232">
        <v>0</v>
      </c>
      <c r="AC77" s="232">
        <v>0</v>
      </c>
      <c r="AD77" s="232">
        <v>1</v>
      </c>
      <c r="AE77" s="232">
        <v>2</v>
      </c>
      <c r="AF77" s="232">
        <v>0</v>
      </c>
      <c r="AG77" s="232">
        <v>1</v>
      </c>
      <c r="AH77" s="232">
        <v>1</v>
      </c>
      <c r="AI77" s="232">
        <v>0</v>
      </c>
      <c r="AJ77" s="232">
        <v>8</v>
      </c>
      <c r="AK77" s="232">
        <v>67</v>
      </c>
      <c r="AL77" s="232">
        <v>11</v>
      </c>
      <c r="AM77" s="233">
        <f t="shared" si="2"/>
        <v>112</v>
      </c>
    </row>
    <row r="78" spans="1:39" ht="15.75">
      <c r="A78" s="259">
        <v>6</v>
      </c>
      <c r="B78" s="253" t="s">
        <v>221</v>
      </c>
      <c r="C78" s="231">
        <v>6</v>
      </c>
      <c r="D78" s="232">
        <v>13</v>
      </c>
      <c r="E78" s="233">
        <v>1</v>
      </c>
      <c r="F78" s="231">
        <v>6</v>
      </c>
      <c r="G78" s="232">
        <v>12</v>
      </c>
      <c r="H78" s="233">
        <v>0</v>
      </c>
      <c r="I78" s="234">
        <v>13</v>
      </c>
      <c r="J78" s="232">
        <v>42</v>
      </c>
      <c r="K78" s="232">
        <v>8</v>
      </c>
      <c r="L78" s="232">
        <v>3</v>
      </c>
      <c r="M78" s="232">
        <v>13</v>
      </c>
      <c r="N78" s="232">
        <v>1</v>
      </c>
      <c r="O78" s="232">
        <v>2</v>
      </c>
      <c r="P78" s="232">
        <v>12</v>
      </c>
      <c r="Q78" s="232">
        <v>1</v>
      </c>
      <c r="R78" s="232">
        <v>2</v>
      </c>
      <c r="S78" s="232">
        <v>2</v>
      </c>
      <c r="T78" s="232">
        <v>0</v>
      </c>
      <c r="U78" s="232">
        <v>119</v>
      </c>
      <c r="V78" s="232">
        <v>1285</v>
      </c>
      <c r="W78" s="232">
        <v>407</v>
      </c>
      <c r="X78" s="232">
        <v>18</v>
      </c>
      <c r="Y78" s="232">
        <v>77</v>
      </c>
      <c r="Z78" s="232">
        <v>18</v>
      </c>
      <c r="AA78" s="232">
        <v>20</v>
      </c>
      <c r="AB78" s="232">
        <v>103</v>
      </c>
      <c r="AC78" s="232">
        <v>42</v>
      </c>
      <c r="AD78" s="232">
        <v>25</v>
      </c>
      <c r="AE78" s="232">
        <v>45</v>
      </c>
      <c r="AF78" s="232">
        <v>0</v>
      </c>
      <c r="AG78" s="232">
        <v>7</v>
      </c>
      <c r="AH78" s="232">
        <v>15</v>
      </c>
      <c r="AI78" s="232">
        <v>0</v>
      </c>
      <c r="AJ78" s="232">
        <v>9</v>
      </c>
      <c r="AK78" s="232">
        <v>30</v>
      </c>
      <c r="AL78" s="232">
        <v>1</v>
      </c>
      <c r="AM78" s="233">
        <f t="shared" si="2"/>
        <v>2358</v>
      </c>
    </row>
    <row r="79" spans="1:39" ht="15.75">
      <c r="A79" s="259">
        <v>7</v>
      </c>
      <c r="B79" s="253" t="s">
        <v>224</v>
      </c>
      <c r="C79" s="231">
        <v>1</v>
      </c>
      <c r="D79" s="232">
        <v>1</v>
      </c>
      <c r="E79" s="233">
        <v>0</v>
      </c>
      <c r="F79" s="231">
        <v>0</v>
      </c>
      <c r="G79" s="232">
        <v>0</v>
      </c>
      <c r="H79" s="233">
        <v>0</v>
      </c>
      <c r="I79" s="234">
        <v>4</v>
      </c>
      <c r="J79" s="232">
        <v>18</v>
      </c>
      <c r="K79" s="232">
        <v>0</v>
      </c>
      <c r="L79" s="232">
        <v>2</v>
      </c>
      <c r="M79" s="232">
        <v>2</v>
      </c>
      <c r="N79" s="232">
        <v>0</v>
      </c>
      <c r="O79" s="232">
        <v>0</v>
      </c>
      <c r="P79" s="232">
        <v>0</v>
      </c>
      <c r="Q79" s="232">
        <v>0</v>
      </c>
      <c r="R79" s="232">
        <v>0</v>
      </c>
      <c r="S79" s="232">
        <v>0</v>
      </c>
      <c r="T79" s="232">
        <v>0</v>
      </c>
      <c r="U79" s="232">
        <v>0</v>
      </c>
      <c r="V79" s="232">
        <v>0</v>
      </c>
      <c r="W79" s="232">
        <v>0</v>
      </c>
      <c r="X79" s="232">
        <v>1</v>
      </c>
      <c r="Y79" s="232">
        <v>1</v>
      </c>
      <c r="Z79" s="232">
        <v>0</v>
      </c>
      <c r="AA79" s="232">
        <v>15</v>
      </c>
      <c r="AB79" s="232">
        <v>287</v>
      </c>
      <c r="AC79" s="232">
        <v>110</v>
      </c>
      <c r="AD79" s="232">
        <v>0</v>
      </c>
      <c r="AE79" s="232">
        <v>0</v>
      </c>
      <c r="AF79" s="232">
        <v>0</v>
      </c>
      <c r="AG79" s="232">
        <v>0</v>
      </c>
      <c r="AH79" s="232">
        <v>0</v>
      </c>
      <c r="AI79" s="232">
        <v>0</v>
      </c>
      <c r="AJ79" s="232">
        <v>1</v>
      </c>
      <c r="AK79" s="232">
        <v>1</v>
      </c>
      <c r="AL79" s="232">
        <v>1</v>
      </c>
      <c r="AM79" s="233">
        <f t="shared" si="2"/>
        <v>445</v>
      </c>
    </row>
    <row r="80" spans="1:39" ht="15.75">
      <c r="A80" s="259">
        <v>8</v>
      </c>
      <c r="B80" s="253" t="s">
        <v>227</v>
      </c>
      <c r="C80" s="231">
        <v>5</v>
      </c>
      <c r="D80" s="232">
        <v>19</v>
      </c>
      <c r="E80" s="233">
        <v>0</v>
      </c>
      <c r="F80" s="231">
        <v>4</v>
      </c>
      <c r="G80" s="232">
        <v>5</v>
      </c>
      <c r="H80" s="233">
        <v>0</v>
      </c>
      <c r="I80" s="234">
        <v>48</v>
      </c>
      <c r="J80" s="232">
        <v>115</v>
      </c>
      <c r="K80" s="232">
        <v>0</v>
      </c>
      <c r="L80" s="232">
        <v>3</v>
      </c>
      <c r="M80" s="232">
        <v>8</v>
      </c>
      <c r="N80" s="232">
        <v>0</v>
      </c>
      <c r="O80" s="232">
        <v>4</v>
      </c>
      <c r="P80" s="232">
        <v>9</v>
      </c>
      <c r="Q80" s="232">
        <v>0</v>
      </c>
      <c r="R80" s="232">
        <v>1</v>
      </c>
      <c r="S80" s="232">
        <v>2</v>
      </c>
      <c r="T80" s="232">
        <v>0</v>
      </c>
      <c r="U80" s="232">
        <v>0</v>
      </c>
      <c r="V80" s="232">
        <v>0</v>
      </c>
      <c r="W80" s="232">
        <v>0</v>
      </c>
      <c r="X80" s="232">
        <v>10</v>
      </c>
      <c r="Y80" s="232">
        <v>34</v>
      </c>
      <c r="Z80" s="232">
        <v>0</v>
      </c>
      <c r="AA80" s="232">
        <v>2</v>
      </c>
      <c r="AB80" s="232">
        <v>5</v>
      </c>
      <c r="AC80" s="232">
        <v>0</v>
      </c>
      <c r="AD80" s="232">
        <v>35</v>
      </c>
      <c r="AE80" s="232">
        <v>628</v>
      </c>
      <c r="AF80" s="232">
        <v>246</v>
      </c>
      <c r="AG80" s="232">
        <v>80</v>
      </c>
      <c r="AH80" s="232">
        <v>236</v>
      </c>
      <c r="AI80" s="232">
        <v>1</v>
      </c>
      <c r="AJ80" s="232">
        <v>2</v>
      </c>
      <c r="AK80" s="232">
        <v>2</v>
      </c>
      <c r="AL80" s="232">
        <v>1</v>
      </c>
      <c r="AM80" s="233">
        <f t="shared" si="2"/>
        <v>1505</v>
      </c>
    </row>
    <row r="81" spans="1:39" ht="15.75">
      <c r="A81" s="260">
        <v>9</v>
      </c>
      <c r="B81" s="254" t="s">
        <v>230</v>
      </c>
      <c r="C81" s="243">
        <v>32</v>
      </c>
      <c r="D81" s="244">
        <v>108</v>
      </c>
      <c r="E81" s="245">
        <v>20</v>
      </c>
      <c r="F81" s="243">
        <v>17</v>
      </c>
      <c r="G81" s="244">
        <v>56</v>
      </c>
      <c r="H81" s="245">
        <v>1</v>
      </c>
      <c r="I81" s="246">
        <v>6</v>
      </c>
      <c r="J81" s="244">
        <v>24</v>
      </c>
      <c r="K81" s="244">
        <v>14</v>
      </c>
      <c r="L81" s="244">
        <v>7</v>
      </c>
      <c r="M81" s="244">
        <v>15</v>
      </c>
      <c r="N81" s="244">
        <v>10</v>
      </c>
      <c r="O81" s="244">
        <v>7</v>
      </c>
      <c r="P81" s="244">
        <v>25</v>
      </c>
      <c r="Q81" s="244">
        <v>13</v>
      </c>
      <c r="R81" s="244">
        <v>2</v>
      </c>
      <c r="S81" s="244">
        <v>6</v>
      </c>
      <c r="T81" s="244">
        <v>0</v>
      </c>
      <c r="U81" s="244">
        <v>4</v>
      </c>
      <c r="V81" s="244">
        <v>18</v>
      </c>
      <c r="W81" s="244">
        <v>0</v>
      </c>
      <c r="X81" s="244">
        <v>22</v>
      </c>
      <c r="Y81" s="244">
        <v>88</v>
      </c>
      <c r="Z81" s="244">
        <v>5</v>
      </c>
      <c r="AA81" s="244">
        <v>13</v>
      </c>
      <c r="AB81" s="244">
        <v>88</v>
      </c>
      <c r="AC81" s="244">
        <v>37</v>
      </c>
      <c r="AD81" s="244">
        <v>8</v>
      </c>
      <c r="AE81" s="244">
        <v>34</v>
      </c>
      <c r="AF81" s="244">
        <v>5</v>
      </c>
      <c r="AG81" s="244">
        <v>36</v>
      </c>
      <c r="AH81" s="244">
        <v>383</v>
      </c>
      <c r="AI81" s="244">
        <v>305</v>
      </c>
      <c r="AJ81" s="244">
        <v>24</v>
      </c>
      <c r="AK81" s="244">
        <v>224</v>
      </c>
      <c r="AL81" s="244">
        <v>100</v>
      </c>
      <c r="AM81" s="245">
        <f t="shared" si="2"/>
        <v>1757</v>
      </c>
    </row>
    <row r="82" spans="1:39" ht="15.75">
      <c r="A82" s="261"/>
      <c r="B82" s="255"/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</row>
    <row r="83" spans="1:39" ht="15.75">
      <c r="A83" s="256" t="s">
        <v>233</v>
      </c>
      <c r="B83" s="262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</row>
    <row r="84" spans="1:39" ht="15.75">
      <c r="A84" s="263">
        <v>1</v>
      </c>
      <c r="B84" s="264" t="s">
        <v>234</v>
      </c>
      <c r="C84" s="265">
        <v>4</v>
      </c>
      <c r="D84" s="265">
        <v>6</v>
      </c>
      <c r="E84" s="265">
        <v>0</v>
      </c>
      <c r="F84" s="265">
        <v>0</v>
      </c>
      <c r="G84" s="265">
        <v>0</v>
      </c>
      <c r="H84" s="265">
        <v>0</v>
      </c>
      <c r="I84" s="265">
        <v>1</v>
      </c>
      <c r="J84" s="265">
        <v>21</v>
      </c>
      <c r="K84" s="265">
        <v>13</v>
      </c>
      <c r="L84" s="265">
        <v>1</v>
      </c>
      <c r="M84" s="265">
        <v>1</v>
      </c>
      <c r="N84" s="265">
        <v>0</v>
      </c>
      <c r="O84" s="265">
        <v>0</v>
      </c>
      <c r="P84" s="265">
        <v>0</v>
      </c>
      <c r="Q84" s="265">
        <v>0</v>
      </c>
      <c r="R84" s="265">
        <v>1</v>
      </c>
      <c r="S84" s="265">
        <v>1</v>
      </c>
      <c r="T84" s="265">
        <v>1</v>
      </c>
      <c r="U84" s="265">
        <v>0</v>
      </c>
      <c r="V84" s="265">
        <v>0</v>
      </c>
      <c r="W84" s="265">
        <v>0</v>
      </c>
      <c r="X84" s="265">
        <v>0</v>
      </c>
      <c r="Y84" s="265">
        <v>0</v>
      </c>
      <c r="Z84" s="265">
        <v>0</v>
      </c>
      <c r="AA84" s="265">
        <v>0</v>
      </c>
      <c r="AB84" s="265">
        <v>0</v>
      </c>
      <c r="AC84" s="265">
        <v>0</v>
      </c>
      <c r="AD84" s="265">
        <v>0</v>
      </c>
      <c r="AE84" s="265">
        <v>0</v>
      </c>
      <c r="AF84" s="265">
        <v>0</v>
      </c>
      <c r="AG84" s="265">
        <v>0</v>
      </c>
      <c r="AH84" s="265">
        <v>0</v>
      </c>
      <c r="AI84" s="265">
        <v>0</v>
      </c>
      <c r="AJ84" s="265">
        <v>0</v>
      </c>
      <c r="AK84" s="265">
        <v>0</v>
      </c>
      <c r="AL84" s="265">
        <v>0</v>
      </c>
      <c r="AM84" s="265">
        <f>SUM(C84:AL84)</f>
        <v>50</v>
      </c>
    </row>
    <row r="85" spans="1:39" ht="15.75">
      <c r="A85" s="266"/>
      <c r="B85" s="267" t="s">
        <v>456</v>
      </c>
      <c r="C85" s="268">
        <f aca="true" t="shared" si="3" ref="C85:AL85">SUM(C4:C84)</f>
        <v>6394</v>
      </c>
      <c r="D85" s="268">
        <f t="shared" si="3"/>
        <v>36038</v>
      </c>
      <c r="E85" s="268">
        <f t="shared" si="3"/>
        <v>11826</v>
      </c>
      <c r="F85" s="268">
        <f t="shared" si="3"/>
        <v>6899</v>
      </c>
      <c r="G85" s="268">
        <f t="shared" si="3"/>
        <v>87443</v>
      </c>
      <c r="H85" s="268">
        <f t="shared" si="3"/>
        <v>66288</v>
      </c>
      <c r="I85" s="268">
        <f t="shared" si="3"/>
        <v>5247</v>
      </c>
      <c r="J85" s="268">
        <f t="shared" si="3"/>
        <v>26386</v>
      </c>
      <c r="K85" s="268">
        <f t="shared" si="3"/>
        <v>6738</v>
      </c>
      <c r="L85" s="268">
        <f t="shared" si="3"/>
        <v>5873</v>
      </c>
      <c r="M85" s="268">
        <f t="shared" si="3"/>
        <v>30586</v>
      </c>
      <c r="N85" s="268">
        <f t="shared" si="3"/>
        <v>7849</v>
      </c>
      <c r="O85" s="268">
        <f t="shared" si="3"/>
        <v>5848</v>
      </c>
      <c r="P85" s="268">
        <f t="shared" si="3"/>
        <v>35269</v>
      </c>
      <c r="Q85" s="268">
        <f t="shared" si="3"/>
        <v>10014</v>
      </c>
      <c r="R85" s="268">
        <f t="shared" si="3"/>
        <v>3992</v>
      </c>
      <c r="S85" s="268">
        <f t="shared" si="3"/>
        <v>26581</v>
      </c>
      <c r="T85" s="268">
        <f t="shared" si="3"/>
        <v>10499</v>
      </c>
      <c r="U85" s="268">
        <f t="shared" si="3"/>
        <v>6659</v>
      </c>
      <c r="V85" s="268">
        <f t="shared" si="3"/>
        <v>37638</v>
      </c>
      <c r="W85" s="268">
        <f t="shared" si="3"/>
        <v>12286</v>
      </c>
      <c r="X85" s="268">
        <f t="shared" si="3"/>
        <v>9757</v>
      </c>
      <c r="Y85" s="268">
        <f t="shared" si="3"/>
        <v>54168</v>
      </c>
      <c r="Z85" s="268">
        <f t="shared" si="3"/>
        <v>14422</v>
      </c>
      <c r="AA85" s="268">
        <f t="shared" si="3"/>
        <v>9188</v>
      </c>
      <c r="AB85" s="268">
        <f t="shared" si="3"/>
        <v>47635</v>
      </c>
      <c r="AC85" s="268">
        <f t="shared" si="3"/>
        <v>15678</v>
      </c>
      <c r="AD85" s="268">
        <f t="shared" si="3"/>
        <v>8551</v>
      </c>
      <c r="AE85" s="268">
        <f t="shared" si="3"/>
        <v>43616</v>
      </c>
      <c r="AF85" s="268">
        <f t="shared" si="3"/>
        <v>13255</v>
      </c>
      <c r="AG85" s="268">
        <f t="shared" si="3"/>
        <v>8572</v>
      </c>
      <c r="AH85" s="268">
        <f t="shared" si="3"/>
        <v>37658</v>
      </c>
      <c r="AI85" s="268">
        <f t="shared" si="3"/>
        <v>10382</v>
      </c>
      <c r="AJ85" s="268">
        <f t="shared" si="3"/>
        <v>21719</v>
      </c>
      <c r="AK85" s="268">
        <f t="shared" si="3"/>
        <v>56413</v>
      </c>
      <c r="AL85" s="268">
        <f t="shared" si="3"/>
        <v>18123</v>
      </c>
      <c r="AM85" s="268"/>
    </row>
  </sheetData>
  <mergeCells count="14">
    <mergeCell ref="AM1:AM2"/>
    <mergeCell ref="A2:B2"/>
    <mergeCell ref="AA1:AC1"/>
    <mergeCell ref="AD1:AF1"/>
    <mergeCell ref="AG1:AI1"/>
    <mergeCell ref="AJ1:AL1"/>
    <mergeCell ref="O1:Q1"/>
    <mergeCell ref="R1:T1"/>
    <mergeCell ref="U1:W1"/>
    <mergeCell ref="X1:Z1"/>
    <mergeCell ref="C1:E1"/>
    <mergeCell ref="F1:H1"/>
    <mergeCell ref="I1:K1"/>
    <mergeCell ref="L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MiKiCuN</cp:lastModifiedBy>
  <dcterms:created xsi:type="dcterms:W3CDTF">2009-12-12T07:15:04Z</dcterms:created>
  <dcterms:modified xsi:type="dcterms:W3CDTF">2009-12-12T07:15:05Z</dcterms:modified>
  <cp:category/>
  <cp:version/>
  <cp:contentType/>
  <cp:contentStatus/>
</cp:coreProperties>
</file>